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sthanuyeneduvn-my.sharepoint.com/personal/phanthuphuong1990_ms_thanuyen_edu_vn/Documents/P1/Phương Tài chính/DỮ LIỆU 2024/BỘ PHẬN KẾ HOẠCH/BC tháng/BC tháng 10/"/>
    </mc:Choice>
  </mc:AlternateContent>
  <xr:revisionPtr revIDLastSave="15" documentId="11_D2707938FCE98571FA053B3A37CF753EEEDD3D58" xr6:coauthVersionLast="47" xr6:coauthVersionMax="47" xr10:uidLastSave="{44AD163F-DE6F-41B1-90CA-F0D6146B548F}"/>
  <bookViews>
    <workbookView xWindow="0" yWindow="0" windowWidth="10245" windowHeight="10920" tabRatio="570" firstSheet="28" activeTab="28" xr2:uid="{00000000-000D-0000-FFFF-FFFF00000000}"/>
  </bookViews>
  <sheets>
    <sheet name="Nháp" sheetId="4" state="hidden" r:id="rId1"/>
    <sheet name="foxz" sheetId="7" state="hidden" r:id="rId2"/>
    <sheet name="foxz_2" sheetId="8" state="veryHidden" r:id="rId3"/>
    <sheet name="foxz_3" sheetId="9" state="veryHidden" r:id="rId4"/>
    <sheet name="foxz_4" sheetId="10" state="veryHidden" r:id="rId5"/>
    <sheet name="foxz_5" sheetId="11" state="veryHidden" r:id="rId6"/>
    <sheet name="foxz_6" sheetId="12" state="veryHidden" r:id="rId7"/>
    <sheet name="foxz_7" sheetId="13" state="veryHidden" r:id="rId8"/>
    <sheet name="foxz_8" sheetId="14" state="veryHidden" r:id="rId9"/>
    <sheet name="foxz_9" sheetId="15" state="veryHidden" r:id="rId10"/>
    <sheet name="foxz_10" sheetId="16" state="veryHidden" r:id="rId11"/>
    <sheet name="foxz_11" sheetId="17" state="veryHidden" r:id="rId12"/>
    <sheet name="foxz_12" sheetId="18" state="veryHidden" r:id="rId13"/>
    <sheet name="foxz_13" sheetId="19" state="veryHidden" r:id="rId14"/>
    <sheet name="foxz_14" sheetId="20" state="veryHidden" r:id="rId15"/>
    <sheet name="foxz_15" sheetId="21" state="veryHidden" r:id="rId16"/>
    <sheet name="foxz_16" sheetId="22" state="veryHidden" r:id="rId17"/>
    <sheet name="foxz_17" sheetId="23" state="veryHidden" r:id="rId18"/>
    <sheet name="foxz_18" sheetId="24" state="veryHidden" r:id="rId19"/>
    <sheet name="foxz_19" sheetId="25" state="veryHidden" r:id="rId20"/>
    <sheet name="foxz_20" sheetId="26" state="veryHidden" r:id="rId21"/>
    <sheet name="foxz_21" sheetId="27" state="veryHidden" r:id="rId22"/>
    <sheet name="foxz_22" sheetId="28" state="veryHidden" r:id="rId23"/>
    <sheet name="foxz_23" sheetId="29" state="veryHidden" r:id="rId24"/>
    <sheet name="foxz_24" sheetId="30" state="veryHidden" r:id="rId25"/>
    <sheet name="foxz_25" sheetId="31" state="veryHidden" r:id="rId26"/>
    <sheet name="foxz_26" sheetId="32" state="veryHidden" r:id="rId27"/>
    <sheet name="foxz_27" sheetId="33" state="veryHidden" r:id="rId28"/>
    <sheet name="Biểu TH" sheetId="5" r:id="rId29"/>
    <sheet name="Sheet1" sheetId="6" state="hidden" r:id="rId30"/>
  </sheets>
  <externalReferences>
    <externalReference r:id="rId31"/>
  </externalReferences>
  <definedNames>
    <definedName name="_1">#N/A</definedName>
    <definedName name="_1000A01">#N/A</definedName>
    <definedName name="_2">#N/A</definedName>
    <definedName name="_40x4">5100</definedName>
    <definedName name="_9_5" localSheetId="28">#REF!</definedName>
    <definedName name="_9_5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tn1" localSheetId="28">#REF!</definedName>
    <definedName name="_atn1">#REF!</definedName>
    <definedName name="_atn10" localSheetId="28">#REF!</definedName>
    <definedName name="_atn10">#REF!</definedName>
    <definedName name="_atn2" localSheetId="28">#REF!</definedName>
    <definedName name="_atn2">#REF!</definedName>
    <definedName name="_atn3" localSheetId="28">#REF!</definedName>
    <definedName name="_atn3">#REF!</definedName>
    <definedName name="_atn4" localSheetId="28">#REF!</definedName>
    <definedName name="_atn4">#REF!</definedName>
    <definedName name="_atn5" localSheetId="28">#REF!</definedName>
    <definedName name="_atn5">#REF!</definedName>
    <definedName name="_atn6" localSheetId="28">#REF!</definedName>
    <definedName name="_atn6">#REF!</definedName>
    <definedName name="_atn7" localSheetId="28">#REF!</definedName>
    <definedName name="_atn7">#REF!</definedName>
    <definedName name="_atn8" localSheetId="28">#REF!</definedName>
    <definedName name="_atn8">#REF!</definedName>
    <definedName name="_atn9" localSheetId="28">#REF!</definedName>
    <definedName name="_atn9">#REF!</definedName>
    <definedName name="_b100000" localSheetId="28">#REF!</definedName>
    <definedName name="_b100000">#REF!</definedName>
    <definedName name="_B72172" localSheetId="28">#REF!</definedName>
    <definedName name="_B72172">#REF!</definedName>
    <definedName name="_B86000" localSheetId="28">#REF!</definedName>
    <definedName name="_B86000">#REF!</definedName>
    <definedName name="_bac3">12413</definedName>
    <definedName name="_bac4">13529</definedName>
    <definedName name="_bac5">15483</definedName>
    <definedName name="_Bal02" localSheetId="28">#REF!</definedName>
    <definedName name="_Bal02">#REF!</definedName>
    <definedName name="_ban2" hidden="1">{"'Sheet1'!$L$16"}</definedName>
    <definedName name="_boi1" localSheetId="28">#REF!</definedName>
    <definedName name="_boi1">#REF!</definedName>
    <definedName name="_boi2" localSheetId="28">#REF!</definedName>
    <definedName name="_boi2">#REF!</definedName>
    <definedName name="_boi3" localSheetId="28">#REF!</definedName>
    <definedName name="_boi3">#REF!</definedName>
    <definedName name="_boi4" localSheetId="28">#REF!</definedName>
    <definedName name="_boi4">#REF!</definedName>
    <definedName name="_btc20" localSheetId="28">#REF!</definedName>
    <definedName name="_btc20">#REF!</definedName>
    <definedName name="_btc30" localSheetId="28">#REF!</definedName>
    <definedName name="_btc30">#REF!</definedName>
    <definedName name="_btc35" localSheetId="28">#REF!</definedName>
    <definedName name="_btc35">#REF!</definedName>
    <definedName name="_btm10" localSheetId="28">#REF!</definedName>
    <definedName name="_btm10">#REF!</definedName>
    <definedName name="_btm100" localSheetId="28">#REF!</definedName>
    <definedName name="_btm100">#REF!</definedName>
    <definedName name="_BTM150" localSheetId="28">#REF!</definedName>
    <definedName name="_BTM150">#REF!</definedName>
    <definedName name="_BTM200" localSheetId="28">#REF!</definedName>
    <definedName name="_BTM200">#REF!</definedName>
    <definedName name="_BTM250" localSheetId="28">#REF!</definedName>
    <definedName name="_BTM250">#REF!</definedName>
    <definedName name="_btM300" localSheetId="28">#REF!</definedName>
    <definedName name="_btM300">#REF!</definedName>
    <definedName name="_BTM50" localSheetId="28">#REF!</definedName>
    <definedName name="_BTM50">#REF!</definedName>
    <definedName name="_Builtin155" hidden="1">#N/A</definedName>
    <definedName name="_C_Lphi_4ab" localSheetId="28">#REF!</definedName>
    <definedName name="_C_Lphi_4ab">#REF!</definedName>
    <definedName name="_cao1" localSheetId="28">#REF!</definedName>
    <definedName name="_cao1">#REF!</definedName>
    <definedName name="_cao2" localSheetId="28">#REF!</definedName>
    <definedName name="_cao2">#REF!</definedName>
    <definedName name="_cao3" localSheetId="28">#REF!</definedName>
    <definedName name="_cao3">#REF!</definedName>
    <definedName name="_cao4" localSheetId="28">#REF!</definedName>
    <definedName name="_cao4">#REF!</definedName>
    <definedName name="_cao5" localSheetId="28">#REF!</definedName>
    <definedName name="_cao5">#REF!</definedName>
    <definedName name="_cao6" localSheetId="28">#REF!</definedName>
    <definedName name="_cao6">#REF!</definedName>
    <definedName name="_cau10" localSheetId="28">#REF!</definedName>
    <definedName name="_cau10">#REF!</definedName>
    <definedName name="_cau16" localSheetId="28">#REF!</definedName>
    <definedName name="_cau16">#REF!</definedName>
    <definedName name="_cau25" localSheetId="28">#REF!</definedName>
    <definedName name="_cau25">#REF!</definedName>
    <definedName name="_cau40" localSheetId="28">#REF!</definedName>
    <definedName name="_cau40">#REF!</definedName>
    <definedName name="_cau50" localSheetId="28">#REF!</definedName>
    <definedName name="_cau50">#REF!</definedName>
    <definedName name="_CON1" localSheetId="28">#REF!</definedName>
    <definedName name="_CON1">#REF!</definedName>
    <definedName name="_CON2" localSheetId="28">#REF!</definedName>
    <definedName name="_CON2">#REF!</definedName>
    <definedName name="_CPhi_Bhiem" localSheetId="28">#REF!</definedName>
    <definedName name="_CPhi_Bhiem">#REF!</definedName>
    <definedName name="_CPhi_BQLDA" localSheetId="28">#REF!</definedName>
    <definedName name="_CPhi_BQLDA">#REF!</definedName>
    <definedName name="_CPhi_DBaoGT" localSheetId="28">#REF!</definedName>
    <definedName name="_CPhi_DBaoGT">#REF!</definedName>
    <definedName name="_CPhi_Kdinh" localSheetId="28">#REF!</definedName>
    <definedName name="_CPhi_Kdinh">#REF!</definedName>
    <definedName name="_CPhi_Nthu_KThanh" localSheetId="28">#REF!</definedName>
    <definedName name="_CPhi_Nthu_KThanh">#REF!</definedName>
    <definedName name="_CPhi_QToan" localSheetId="28">#REF!</definedName>
    <definedName name="_CPhi_QToan">#REF!</definedName>
    <definedName name="_CPhiTKe_13" localSheetId="28">#REF!</definedName>
    <definedName name="_CPhiTKe_13">#REF!</definedName>
    <definedName name="_d2" localSheetId="28">#REF!</definedName>
    <definedName name="_d2">#REF!</definedName>
    <definedName name="_dai1" localSheetId="28">#REF!</definedName>
    <definedName name="_dai1">#REF!</definedName>
    <definedName name="_dai2" localSheetId="28">#REF!</definedName>
    <definedName name="_dai2">#REF!</definedName>
    <definedName name="_dai3" localSheetId="28">#REF!</definedName>
    <definedName name="_dai3">#REF!</definedName>
    <definedName name="_dai4" localSheetId="28">#REF!</definedName>
    <definedName name="_dai4">#REF!</definedName>
    <definedName name="_dai5" localSheetId="28">#REF!</definedName>
    <definedName name="_dai5">#REF!</definedName>
    <definedName name="_dai6" localSheetId="28">#REF!</definedName>
    <definedName name="_dai6">#REF!</definedName>
    <definedName name="_dan1" localSheetId="28">#REF!</definedName>
    <definedName name="_dan1">#REF!</definedName>
    <definedName name="_dan2" localSheetId="28">#REF!</definedName>
    <definedName name="_dan2">#REF!</definedName>
    <definedName name="_dao1" localSheetId="28">#REF!</definedName>
    <definedName name="_dao1">#REF!</definedName>
    <definedName name="_DAT1" localSheetId="28">#REF!</definedName>
    <definedName name="_DAT1">#REF!</definedName>
    <definedName name="_DAT10" localSheetId="28">#REF!</definedName>
    <definedName name="_DAT10">#REF!</definedName>
    <definedName name="_DAT11" localSheetId="28">#REF!</definedName>
    <definedName name="_DAT11">#REF!</definedName>
    <definedName name="_DAT12" localSheetId="28">#REF!</definedName>
    <definedName name="_DAT12">#REF!</definedName>
    <definedName name="_DAT13" localSheetId="28">#REF!</definedName>
    <definedName name="_DAT13">#REF!</definedName>
    <definedName name="_DAT14" localSheetId="28">#REF!</definedName>
    <definedName name="_DAT14">#REF!</definedName>
    <definedName name="_DAT15" localSheetId="28">#REF!</definedName>
    <definedName name="_DAT15">#REF!</definedName>
    <definedName name="_DAT16" localSheetId="28">#REF!</definedName>
    <definedName name="_DAT16">#REF!</definedName>
    <definedName name="_DAT2" localSheetId="28">#REF!</definedName>
    <definedName name="_DAT2">#REF!</definedName>
    <definedName name="_DAT3" localSheetId="28">#REF!</definedName>
    <definedName name="_DAT3">#REF!</definedName>
    <definedName name="_DAT4" localSheetId="28">#REF!</definedName>
    <definedName name="_DAT4">#REF!</definedName>
    <definedName name="_DAT5" localSheetId="28">#REF!</definedName>
    <definedName name="_DAT5">#REF!</definedName>
    <definedName name="_DAT6" localSheetId="28">#REF!</definedName>
    <definedName name="_DAT6">#REF!</definedName>
    <definedName name="_DAT7" localSheetId="28">#REF!</definedName>
    <definedName name="_DAT7">#REF!</definedName>
    <definedName name="_DAT8" localSheetId="28">#REF!</definedName>
    <definedName name="_DAT8">#REF!</definedName>
    <definedName name="_DAT9" localSheetId="28">#REF!</definedName>
    <definedName name="_DAT9">#REF!</definedName>
    <definedName name="_dbu1" localSheetId="28">#REF!</definedName>
    <definedName name="_dbu1">#REF!</definedName>
    <definedName name="_dbu2" localSheetId="28">#REF!</definedName>
    <definedName name="_dbu2">#REF!</definedName>
    <definedName name="_DDC3" localSheetId="28">#REF!</definedName>
    <definedName name="_DDC3">#REF!</definedName>
    <definedName name="_ddn400" localSheetId="28">#REF!</definedName>
    <definedName name="_ddn400">#REF!</definedName>
    <definedName name="_ddn600" localSheetId="28">#REF!</definedName>
    <definedName name="_ddn600">#REF!</definedName>
    <definedName name="_deo1" localSheetId="28">#REF!</definedName>
    <definedName name="_deo1">#REF!</definedName>
    <definedName name="_deo10" localSheetId="28">#REF!</definedName>
    <definedName name="_deo10">#REF!</definedName>
    <definedName name="_deo2" localSheetId="28">#REF!</definedName>
    <definedName name="_deo2">#REF!</definedName>
    <definedName name="_deo3" localSheetId="28">#REF!</definedName>
    <definedName name="_deo3">#REF!</definedName>
    <definedName name="_deo4" localSheetId="28">#REF!</definedName>
    <definedName name="_deo4">#REF!</definedName>
    <definedName name="_deo5" localSheetId="28">#REF!</definedName>
    <definedName name="_deo5">#REF!</definedName>
    <definedName name="_deo6" localSheetId="28">#REF!</definedName>
    <definedName name="_deo6">#REF!</definedName>
    <definedName name="_deo7" localSheetId="28">#REF!</definedName>
    <definedName name="_deo7">#REF!</definedName>
    <definedName name="_deo8" localSheetId="28">#REF!</definedName>
    <definedName name="_deo8">#REF!</definedName>
    <definedName name="_deo9" localSheetId="28">#REF!</definedName>
    <definedName name="_deo9">#REF!</definedName>
    <definedName name="_E99999" localSheetId="28">#REF!</definedName>
    <definedName name="_E99999">#REF!</definedName>
    <definedName name="_f5" hidden="1">{"'Sheet1'!$L$16"}</definedName>
    <definedName name="_Fill" localSheetId="28" hidden="1">#REF!</definedName>
    <definedName name="_Fill" hidden="1">#REF!</definedName>
    <definedName name="_GFE28" localSheetId="28">#REF!</definedName>
    <definedName name="_GFE28">#REF!</definedName>
    <definedName name="_Goi8" hidden="1">{"'Sheet1'!$L$16"}</definedName>
    <definedName name="_gon4" localSheetId="28">#REF!</definedName>
    <definedName name="_gon4">#REF!</definedName>
    <definedName name="_h1" hidden="1">{"'Sheet1'!$L$16"}</definedName>
    <definedName name="_hom2" localSheetId="28">#REF!</definedName>
    <definedName name="_hom2">#REF!</definedName>
    <definedName name="_hsm2">1.1289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Key1" localSheetId="28" hidden="1">#REF!</definedName>
    <definedName name="_Key1" hidden="1">#REF!</definedName>
    <definedName name="_Key2" localSheetId="28" hidden="1">#REF!</definedName>
    <definedName name="_Key2" hidden="1">#REF!</definedName>
    <definedName name="_kl1" localSheetId="28">#REF!</definedName>
    <definedName name="_kl1">#REF!</definedName>
    <definedName name="_km03" hidden="1">{"'Sheet1'!$L$16"}</definedName>
    <definedName name="_KM188" localSheetId="28">#REF!</definedName>
    <definedName name="_KM188">#REF!</definedName>
    <definedName name="_km189" localSheetId="28">#REF!</definedName>
    <definedName name="_km189">#REF!</definedName>
    <definedName name="_km190" localSheetId="28">#REF!</definedName>
    <definedName name="_km190">#REF!</definedName>
    <definedName name="_km191" localSheetId="28">#REF!</definedName>
    <definedName name="_km191">#REF!</definedName>
    <definedName name="_km192" localSheetId="28">#REF!</definedName>
    <definedName name="_km192">#REF!</definedName>
    <definedName name="_km193" localSheetId="28">#REF!</definedName>
    <definedName name="_km193">#REF!</definedName>
    <definedName name="_km194" localSheetId="28">#REF!</definedName>
    <definedName name="_km194">#REF!</definedName>
    <definedName name="_km195" localSheetId="28">#REF!</definedName>
    <definedName name="_km195">#REF!</definedName>
    <definedName name="_km196" localSheetId="28">#REF!</definedName>
    <definedName name="_km196">#REF!</definedName>
    <definedName name="_km197" localSheetId="28">#REF!</definedName>
    <definedName name="_km197">#REF!</definedName>
    <definedName name="_km198" localSheetId="28">#REF!</definedName>
    <definedName name="_km198">#REF!</definedName>
    <definedName name="_Km36" localSheetId="28">#REF!</definedName>
    <definedName name="_Km36">#REF!</definedName>
    <definedName name="_Knc36" localSheetId="28">#REF!</definedName>
    <definedName name="_Knc36">#REF!</definedName>
    <definedName name="_Knc57" localSheetId="28">#REF!</definedName>
    <definedName name="_Knc57">#REF!</definedName>
    <definedName name="_Kvl36" localSheetId="28">#REF!</definedName>
    <definedName name="_Kvl36">#REF!</definedName>
    <definedName name="_Lan1" hidden="1">{"'Sheet1'!$L$16"}</definedName>
    <definedName name="_LAN3" hidden="1">{"'Sheet1'!$L$16"}</definedName>
    <definedName name="_lap1" localSheetId="28">#REF!</definedName>
    <definedName name="_lap1">#REF!</definedName>
    <definedName name="_lap2" localSheetId="28">#REF!</definedName>
    <definedName name="_lap2">#REF!</definedName>
    <definedName name="_LX100" localSheetId="28">#REF!</definedName>
    <definedName name="_LX100">#REF!</definedName>
    <definedName name="_M36" hidden="1">{"'Sheet1'!$L$16"}</definedName>
    <definedName name="_MAC12" localSheetId="28">#REF!</definedName>
    <definedName name="_MAC12">#REF!</definedName>
    <definedName name="_MAC46" localSheetId="28">#REF!</definedName>
    <definedName name="_MAC46">#REF!</definedName>
    <definedName name="_MAG1" localSheetId="28">#REF!</definedName>
    <definedName name="_MAG1">#REF!</definedName>
    <definedName name="_mix6" localSheetId="28">#REF!</definedName>
    <definedName name="_mix6">#REF!</definedName>
    <definedName name="_mtc3" localSheetId="28">#REF!</definedName>
    <definedName name="_mtc3">#REF!</definedName>
    <definedName name="_NC100" localSheetId="28">#REF!</definedName>
    <definedName name="_NC100">#REF!</definedName>
    <definedName name="_nc150" localSheetId="28">#REF!</definedName>
    <definedName name="_nc150">#REF!</definedName>
    <definedName name="_NC200" localSheetId="28">#REF!</definedName>
    <definedName name="_NC200">#REF!</definedName>
    <definedName name="_nc50" localSheetId="28">#REF!</definedName>
    <definedName name="_nc50">#REF!</definedName>
    <definedName name="_nc6" localSheetId="28">#REF!</definedName>
    <definedName name="_nc6">#REF!</definedName>
    <definedName name="_nc7" localSheetId="28">#REF!</definedName>
    <definedName name="_nc7">#REF!</definedName>
    <definedName name="_NCL100" localSheetId="28">#REF!</definedName>
    <definedName name="_NCL100">#REF!</definedName>
    <definedName name="_NCL200" localSheetId="28">#REF!</definedName>
    <definedName name="_NCL200">#REF!</definedName>
    <definedName name="_NCL250" localSheetId="28">#REF!</definedName>
    <definedName name="_NCL250">#REF!</definedName>
    <definedName name="_ncm200" localSheetId="28">#REF!</definedName>
    <definedName name="_ncm200">#REF!</definedName>
    <definedName name="_NCO150" localSheetId="28">#REF!</definedName>
    <definedName name="_NCO150">#REF!</definedName>
    <definedName name="_NCO200" localSheetId="28">#REF!</definedName>
    <definedName name="_NCO200">#REF!</definedName>
    <definedName name="_NCO50" localSheetId="28">#REF!</definedName>
    <definedName name="_NCO50">#REF!</definedName>
    <definedName name="_NET2" localSheetId="28">#REF!</definedName>
    <definedName name="_NET2">#REF!</definedName>
    <definedName name="_nin190" localSheetId="28">#REF!</definedName>
    <definedName name="_nin190">#REF!</definedName>
    <definedName name="_NLF01" localSheetId="28">#REF!</definedName>
    <definedName name="_NLF01">#REF!</definedName>
    <definedName name="_NLF07" localSheetId="28">#REF!</definedName>
    <definedName name="_NLF07">#REF!</definedName>
    <definedName name="_NLF12" localSheetId="28">#REF!</definedName>
    <definedName name="_NLF12">#REF!</definedName>
    <definedName name="_NLF60" localSheetId="28">#REF!</definedName>
    <definedName name="_NLF60">#REF!</definedName>
    <definedName name="_NSO2" hidden="1">{"'Sheet1'!$L$16"}</definedName>
    <definedName name="_Order1" hidden="1">255</definedName>
    <definedName name="_Order2" hidden="1">255</definedName>
    <definedName name="_oto12" localSheetId="28">#REF!</definedName>
    <definedName name="_oto12">#REF!</definedName>
    <definedName name="_PA3" hidden="1">{"'Sheet1'!$L$16"}</definedName>
    <definedName name="_phi10" localSheetId="28">#REF!</definedName>
    <definedName name="_phi10">#REF!</definedName>
    <definedName name="_phi12" localSheetId="28">#REF!</definedName>
    <definedName name="_phi12">#REF!</definedName>
    <definedName name="_phi14" localSheetId="28">#REF!</definedName>
    <definedName name="_phi14">#REF!</definedName>
    <definedName name="_phi16" localSheetId="28">#REF!</definedName>
    <definedName name="_phi16">#REF!</definedName>
    <definedName name="_phi18" localSheetId="28">#REF!</definedName>
    <definedName name="_phi18">#REF!</definedName>
    <definedName name="_phi20" localSheetId="28">#REF!</definedName>
    <definedName name="_phi20">#REF!</definedName>
    <definedName name="_phi22" localSheetId="28">#REF!</definedName>
    <definedName name="_phi22">#REF!</definedName>
    <definedName name="_phi25" localSheetId="28">#REF!</definedName>
    <definedName name="_phi25">#REF!</definedName>
    <definedName name="_phi28" localSheetId="28">#REF!</definedName>
    <definedName name="_phi28">#REF!</definedName>
    <definedName name="_phi6" localSheetId="28">#REF!</definedName>
    <definedName name="_phi6">#REF!</definedName>
    <definedName name="_phi8" localSheetId="28">#REF!</definedName>
    <definedName name="_phi8">#REF!</definedName>
    <definedName name="_phu2" hidden="1">{"'Sheet1'!$L$16"}</definedName>
    <definedName name="_RHH1" localSheetId="28">#REF!</definedName>
    <definedName name="_RHH1">#REF!</definedName>
    <definedName name="_RHH10" localSheetId="28">#REF!</definedName>
    <definedName name="_RHH10">#REF!</definedName>
    <definedName name="_RHP1" localSheetId="28">#REF!</definedName>
    <definedName name="_RHP1">#REF!</definedName>
    <definedName name="_RHP10" localSheetId="28">#REF!</definedName>
    <definedName name="_RHP10">#REF!</definedName>
    <definedName name="_RI1" localSheetId="28">#REF!</definedName>
    <definedName name="_RI1">#REF!</definedName>
    <definedName name="_RI10" localSheetId="28">#REF!</definedName>
    <definedName name="_RI10">#REF!</definedName>
    <definedName name="_RII1" localSheetId="28">#REF!</definedName>
    <definedName name="_RII1">#REF!</definedName>
    <definedName name="_RII10" localSheetId="28">#REF!</definedName>
    <definedName name="_RII10">#REF!</definedName>
    <definedName name="_RIP1" localSheetId="28">#REF!</definedName>
    <definedName name="_RIP1">#REF!</definedName>
    <definedName name="_RIP10" localSheetId="28">#REF!</definedName>
    <definedName name="_RIP10">#REF!</definedName>
    <definedName name="_san108" localSheetId="28">#REF!</definedName>
    <definedName name="_san108">#REF!</definedName>
    <definedName name="_sc1" localSheetId="28">#REF!</definedName>
    <definedName name="_sc1">#REF!</definedName>
    <definedName name="_SC2" localSheetId="28">#REF!</definedName>
    <definedName name="_SC2">#REF!</definedName>
    <definedName name="_sc3" localSheetId="28">#REF!</definedName>
    <definedName name="_sc3">#REF!</definedName>
    <definedName name="_sl2" localSheetId="28">#REF!</definedName>
    <definedName name="_sl2">#REF!</definedName>
    <definedName name="_slg1" localSheetId="28">#REF!</definedName>
    <definedName name="_slg1">#REF!</definedName>
    <definedName name="_slg2" localSheetId="28">#REF!</definedName>
    <definedName name="_slg2">#REF!</definedName>
    <definedName name="_slg3" localSheetId="28">#REF!</definedName>
    <definedName name="_slg3">#REF!</definedName>
    <definedName name="_slg4" localSheetId="28">#REF!</definedName>
    <definedName name="_slg4">#REF!</definedName>
    <definedName name="_slg5" localSheetId="28">#REF!</definedName>
    <definedName name="_slg5">#REF!</definedName>
    <definedName name="_slg6" localSheetId="28">#REF!</definedName>
    <definedName name="_slg6">#REF!</definedName>
    <definedName name="_SN3" localSheetId="28">#REF!</definedName>
    <definedName name="_SN3">#REF!</definedName>
    <definedName name="_Sort" localSheetId="28" hidden="1">#REF!</definedName>
    <definedName name="_Sort" hidden="1">#REF!</definedName>
    <definedName name="_sua20" localSheetId="28">#REF!</definedName>
    <definedName name="_sua20">#REF!</definedName>
    <definedName name="_sua30" localSheetId="28">#REF!</definedName>
    <definedName name="_sua30">#REF!</definedName>
    <definedName name="_T4">[1]XL4Poppy!$C$31</definedName>
    <definedName name="_TB03" localSheetId="28">#REF!</definedName>
    <definedName name="_TB03">#REF!</definedName>
    <definedName name="_TB0902" localSheetId="28">#REF!</definedName>
    <definedName name="_TB0902">#REF!</definedName>
    <definedName name="_TB2002" localSheetId="28">#REF!</definedName>
    <definedName name="_TB2002">#REF!</definedName>
    <definedName name="_td1" hidden="1">{"'Sheet1'!$L$16"}</definedName>
    <definedName name="_TH1" localSheetId="28">#REF!</definedName>
    <definedName name="_TH1">#REF!</definedName>
    <definedName name="_TH2" localSheetId="28">#REF!</definedName>
    <definedName name="_TH2">#REF!</definedName>
    <definedName name="_TH3" localSheetId="28">#REF!</definedName>
    <definedName name="_TH3">#REF!</definedName>
    <definedName name="_tk1111" localSheetId="28">#REF!</definedName>
    <definedName name="_tk1111">#REF!</definedName>
    <definedName name="_tk1112" localSheetId="28">#REF!</definedName>
    <definedName name="_tk1112">#REF!</definedName>
    <definedName name="_tk131" localSheetId="28">#REF!</definedName>
    <definedName name="_tk131">#REF!</definedName>
    <definedName name="_tk1331" localSheetId="28">#REF!</definedName>
    <definedName name="_tk1331">#REF!</definedName>
    <definedName name="_tk139" localSheetId="28">#REF!</definedName>
    <definedName name="_tk139">#REF!</definedName>
    <definedName name="_tk141" localSheetId="28">#REF!</definedName>
    <definedName name="_tk141">#REF!</definedName>
    <definedName name="_tk142" localSheetId="28">#REF!</definedName>
    <definedName name="_tk142">#REF!</definedName>
    <definedName name="_tk144" localSheetId="28">#REF!</definedName>
    <definedName name="_tk144">#REF!</definedName>
    <definedName name="_tk152" localSheetId="28">#REF!</definedName>
    <definedName name="_tk152">#REF!</definedName>
    <definedName name="_tk153" localSheetId="28">#REF!</definedName>
    <definedName name="_tk153">#REF!</definedName>
    <definedName name="_tk154" localSheetId="28">#REF!</definedName>
    <definedName name="_tk154">#REF!</definedName>
    <definedName name="_tk155" localSheetId="28">#REF!</definedName>
    <definedName name="_tk155">#REF!</definedName>
    <definedName name="_tk159" localSheetId="28">#REF!</definedName>
    <definedName name="_tk159">#REF!</definedName>
    <definedName name="_tk214" localSheetId="28">#REF!</definedName>
    <definedName name="_tk214">#REF!</definedName>
    <definedName name="_tk3331" localSheetId="28">#REF!</definedName>
    <definedName name="_tk3331">#REF!</definedName>
    <definedName name="_tk334" localSheetId="28">#REF!</definedName>
    <definedName name="_tk334">#REF!</definedName>
    <definedName name="_tk335" localSheetId="28">#REF!</definedName>
    <definedName name="_tk335">#REF!</definedName>
    <definedName name="_tk336" localSheetId="28">#REF!</definedName>
    <definedName name="_tk336">#REF!</definedName>
    <definedName name="_tk3384" localSheetId="28">#REF!</definedName>
    <definedName name="_tk3384">#REF!</definedName>
    <definedName name="_tk341" localSheetId="28">#REF!</definedName>
    <definedName name="_tk341">#REF!</definedName>
    <definedName name="_tk344" localSheetId="28">#REF!</definedName>
    <definedName name="_tk344">#REF!</definedName>
    <definedName name="_tk413" localSheetId="28">#REF!</definedName>
    <definedName name="_tk413">#REF!</definedName>
    <definedName name="_tk4211" localSheetId="28">#REF!</definedName>
    <definedName name="_tk4211">#REF!</definedName>
    <definedName name="_tk4212" localSheetId="28">#REF!</definedName>
    <definedName name="_tk4212">#REF!</definedName>
    <definedName name="_tk511" localSheetId="28">#REF!</definedName>
    <definedName name="_tk511">#REF!</definedName>
    <definedName name="_tk621" localSheetId="28">#REF!</definedName>
    <definedName name="_tk621">#REF!</definedName>
    <definedName name="_tk627" localSheetId="28">#REF!</definedName>
    <definedName name="_tk627">#REF!</definedName>
    <definedName name="_tk632" localSheetId="28">#REF!</definedName>
    <definedName name="_tk632">#REF!</definedName>
    <definedName name="_tk641" localSheetId="28">#REF!</definedName>
    <definedName name="_tk641">#REF!</definedName>
    <definedName name="_tk642" localSheetId="28">#REF!</definedName>
    <definedName name="_tk642">#REF!</definedName>
    <definedName name="_tk711" localSheetId="28">#REF!</definedName>
    <definedName name="_tk711">#REF!</definedName>
    <definedName name="_tk721" localSheetId="28">#REF!</definedName>
    <definedName name="_tk721">#REF!</definedName>
    <definedName name="_tk811" localSheetId="28">#REF!</definedName>
    <definedName name="_tk811">#REF!</definedName>
    <definedName name="_tk821" localSheetId="28">#REF!</definedName>
    <definedName name="_tk821">#REF!</definedName>
    <definedName name="_tk911" localSheetId="28">#REF!</definedName>
    <definedName name="_tk911">#REF!</definedName>
    <definedName name="_TL1" localSheetId="28">#REF!</definedName>
    <definedName name="_TL1">#REF!</definedName>
    <definedName name="_TL2" localSheetId="28">#REF!</definedName>
    <definedName name="_TL2">#REF!</definedName>
    <definedName name="_TL3" localSheetId="28">#REF!</definedName>
    <definedName name="_TL3">#REF!</definedName>
    <definedName name="_TLA120" localSheetId="28">#REF!</definedName>
    <definedName name="_TLA120">#REF!</definedName>
    <definedName name="_TLA35" localSheetId="28">#REF!</definedName>
    <definedName name="_TLA35">#REF!</definedName>
    <definedName name="_TLA50" localSheetId="28">#REF!</definedName>
    <definedName name="_TLA50">#REF!</definedName>
    <definedName name="_TLA70" localSheetId="28">#REF!</definedName>
    <definedName name="_TLA70">#REF!</definedName>
    <definedName name="_TLA95" localSheetId="28">#REF!</definedName>
    <definedName name="_TLA95">#REF!</definedName>
    <definedName name="_TM02" localSheetId="28">#REF!</definedName>
    <definedName name="_TM02">#REF!</definedName>
    <definedName name="_TML_OBDlg2" hidden="1">TRUE</definedName>
    <definedName name="_TO14" hidden="1">{"'Sheet1'!$L$16"}</definedName>
    <definedName name="_tp2" localSheetId="28">#REF!</definedName>
    <definedName name="_tp2">#REF!</definedName>
    <definedName name="_tra100" localSheetId="28">#REF!</definedName>
    <definedName name="_tra100">#REF!</definedName>
    <definedName name="_tra102" localSheetId="28">#REF!</definedName>
    <definedName name="_tra102">#REF!</definedName>
    <definedName name="_tra104" localSheetId="28">#REF!</definedName>
    <definedName name="_tra104">#REF!</definedName>
    <definedName name="_tra106" localSheetId="28">#REF!</definedName>
    <definedName name="_tra106">#REF!</definedName>
    <definedName name="_tra108" localSheetId="28">#REF!</definedName>
    <definedName name="_tra108">#REF!</definedName>
    <definedName name="_tra110" localSheetId="28">#REF!</definedName>
    <definedName name="_tra110">#REF!</definedName>
    <definedName name="_tra112" localSheetId="28">#REF!</definedName>
    <definedName name="_tra112">#REF!</definedName>
    <definedName name="_tra114" localSheetId="28">#REF!</definedName>
    <definedName name="_tra114">#REF!</definedName>
    <definedName name="_tra116" localSheetId="28">#REF!</definedName>
    <definedName name="_tra116">#REF!</definedName>
    <definedName name="_tra118" localSheetId="28">#REF!</definedName>
    <definedName name="_tra118">#REF!</definedName>
    <definedName name="_tra120" localSheetId="28">#REF!</definedName>
    <definedName name="_tra120">#REF!</definedName>
    <definedName name="_tra122" localSheetId="28">#REF!</definedName>
    <definedName name="_tra122">#REF!</definedName>
    <definedName name="_tra124" localSheetId="28">#REF!</definedName>
    <definedName name="_tra124">#REF!</definedName>
    <definedName name="_tra126" localSheetId="28">#REF!</definedName>
    <definedName name="_tra126">#REF!</definedName>
    <definedName name="_tra128" localSheetId="28">#REF!</definedName>
    <definedName name="_tra128">#REF!</definedName>
    <definedName name="_tra130" localSheetId="28">#REF!</definedName>
    <definedName name="_tra130">#REF!</definedName>
    <definedName name="_tra132" localSheetId="28">#REF!</definedName>
    <definedName name="_tra132">#REF!</definedName>
    <definedName name="_tra134" localSheetId="28">#REF!</definedName>
    <definedName name="_tra134">#REF!</definedName>
    <definedName name="_tra136" localSheetId="28">#REF!</definedName>
    <definedName name="_tra136">#REF!</definedName>
    <definedName name="_tra138" localSheetId="28">#REF!</definedName>
    <definedName name="_tra138">#REF!</definedName>
    <definedName name="_tra140" localSheetId="28">#REF!</definedName>
    <definedName name="_tra140">#REF!</definedName>
    <definedName name="_tra70" localSheetId="28">#REF!</definedName>
    <definedName name="_tra70">#REF!</definedName>
    <definedName name="_tra72" localSheetId="28">#REF!</definedName>
    <definedName name="_tra72">#REF!</definedName>
    <definedName name="_tra74" localSheetId="28">#REF!</definedName>
    <definedName name="_tra74">#REF!</definedName>
    <definedName name="_tra76" localSheetId="28">#REF!</definedName>
    <definedName name="_tra76">#REF!</definedName>
    <definedName name="_tra78" localSheetId="28">#REF!</definedName>
    <definedName name="_tra78">#REF!</definedName>
    <definedName name="_tra80" localSheetId="28">#REF!</definedName>
    <definedName name="_tra80">#REF!</definedName>
    <definedName name="_tra82" localSheetId="28">#REF!</definedName>
    <definedName name="_tra82">#REF!</definedName>
    <definedName name="_tra84" localSheetId="28">#REF!</definedName>
    <definedName name="_tra84">#REF!</definedName>
    <definedName name="_tra86" localSheetId="28">#REF!</definedName>
    <definedName name="_tra86">#REF!</definedName>
    <definedName name="_tra88" localSheetId="28">#REF!</definedName>
    <definedName name="_tra88">#REF!</definedName>
    <definedName name="_tra90" localSheetId="28">#REF!</definedName>
    <definedName name="_tra90">#REF!</definedName>
    <definedName name="_tra92" localSheetId="28">#REF!</definedName>
    <definedName name="_tra92">#REF!</definedName>
    <definedName name="_tra94" localSheetId="28">#REF!</definedName>
    <definedName name="_tra94">#REF!</definedName>
    <definedName name="_tra96" localSheetId="28">#REF!</definedName>
    <definedName name="_tra96">#REF!</definedName>
    <definedName name="_tra98" localSheetId="28">#REF!</definedName>
    <definedName name="_tra98">#REF!</definedName>
    <definedName name="_Tru21" hidden="1">{"'Sheet1'!$L$16"}</definedName>
    <definedName name="_tt3" hidden="1">{"'Sheet1'!$L$16"}</definedName>
    <definedName name="_tz593" localSheetId="28">#REF!</definedName>
    <definedName name="_tz593">#REF!</definedName>
    <definedName name="_ui108" localSheetId="28">#REF!</definedName>
    <definedName name="_ui108">#REF!</definedName>
    <definedName name="_ui180" localSheetId="28">#REF!</definedName>
    <definedName name="_ui180">#REF!</definedName>
    <definedName name="_vc1" localSheetId="28">#REF!</definedName>
    <definedName name="_vc1">#REF!</definedName>
    <definedName name="_vc2" localSheetId="28">#REF!</definedName>
    <definedName name="_vc2">#REF!</definedName>
    <definedName name="_vc3" localSheetId="28">#REF!</definedName>
    <definedName name="_vc3">#REF!</definedName>
    <definedName name="_VC400" localSheetId="28">#REF!</definedName>
    <definedName name="_VC400">#REF!</definedName>
    <definedName name="_VC5" hidden="1">{"'Sheet1'!$L$16"}</definedName>
    <definedName name="_VL100" localSheetId="28">#REF!</definedName>
    <definedName name="_VL100">#REF!</definedName>
    <definedName name="_vl150" localSheetId="28">#REF!</definedName>
    <definedName name="_vl150">#REF!</definedName>
    <definedName name="_VL200" localSheetId="28">#REF!</definedName>
    <definedName name="_VL200">#REF!</definedName>
    <definedName name="_VL250" localSheetId="28">#REF!</definedName>
    <definedName name="_VL250">#REF!</definedName>
    <definedName name="_vl50" localSheetId="28">#REF!</definedName>
    <definedName name="_vl50">#REF!</definedName>
    <definedName name="_VLI150" localSheetId="28">#REF!</definedName>
    <definedName name="_VLI150">#REF!</definedName>
    <definedName name="_VLI200" localSheetId="28">#REF!</definedName>
    <definedName name="_VLI200">#REF!</definedName>
    <definedName name="_VLI50" localSheetId="28">#REF!</definedName>
    <definedName name="_VLI50">#REF!</definedName>
    <definedName name="_xm30" localSheetId="28">#REF!</definedName>
    <definedName name="_xm30">#REF!</definedName>
    <definedName name="a." localSheetId="28">#REF!</definedName>
    <definedName name="a.">#REF!</definedName>
    <definedName name="a_min" localSheetId="28">#REF!</definedName>
    <definedName name="a_min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1" localSheetId="28">#REF!</definedName>
    <definedName name="a1.1">#REF!</definedName>
    <definedName name="A120_" localSheetId="28">#REF!</definedName>
    <definedName name="A120_">#REF!</definedName>
    <definedName name="a277Print_Titles" localSheetId="28">#REF!</definedName>
    <definedName name="a277Print_Titles">#REF!</definedName>
    <definedName name="A35_" localSheetId="28">#REF!</definedName>
    <definedName name="A35_">#REF!</definedName>
    <definedName name="A50_" localSheetId="28">#REF!</definedName>
    <definedName name="A50_">#REF!</definedName>
    <definedName name="A70_" localSheetId="28">#REF!</definedName>
    <definedName name="A70_">#REF!</definedName>
    <definedName name="A95_" localSheetId="28">#REF!</definedName>
    <definedName name="A95_">#REF!</definedName>
    <definedName name="AA" localSheetId="28">#REF!</definedName>
    <definedName name="AA">#REF!</definedName>
    <definedName name="aAAA" localSheetId="28">#REF!</definedName>
    <definedName name="aAAA">#REF!</definedName>
    <definedName name="aabb" localSheetId="28">#REF!</definedName>
    <definedName name="aabb">#REF!</definedName>
    <definedName name="Ab" localSheetId="28">#REF!</definedName>
    <definedName name="Ab">#REF!</definedName>
    <definedName name="abba" localSheetId="28">#REF!</definedName>
    <definedName name="abba">#REF!</definedName>
    <definedName name="AC120_" localSheetId="28">#REF!</definedName>
    <definedName name="AC120_">#REF!</definedName>
    <definedName name="AC35_" localSheetId="28">#REF!</definedName>
    <definedName name="AC35_">#REF!</definedName>
    <definedName name="AC50_" localSheetId="28">#REF!</definedName>
    <definedName name="AC50_">#REF!</definedName>
    <definedName name="AC70_" localSheetId="28">#REF!</definedName>
    <definedName name="AC70_">#REF!</definedName>
    <definedName name="AC95_" localSheetId="28">#REF!</definedName>
    <definedName name="AC95_">#REF!</definedName>
    <definedName name="acbtb" localSheetId="28">#REF!</definedName>
    <definedName name="acbtb">#REF!</definedName>
    <definedName name="Acc_Payable" localSheetId="28">#REF!</definedName>
    <definedName name="Acc_Payable">#REF!</definedName>
    <definedName name="Acc_Receivable" localSheetId="28">#REF!</definedName>
    <definedName name="Acc_Receivable">#REF!</definedName>
    <definedName name="AccessDatabase" hidden="1">"C:\Documents and Settings\trong.tran\My Documents\Phieu thu chi.mdb"</definedName>
    <definedName name="Act_tec" localSheetId="28">#REF!</definedName>
    <definedName name="Act_tec">#REF!</definedName>
    <definedName name="adb" localSheetId="28">#REF!</definedName>
    <definedName name="adb">#REF!</definedName>
    <definedName name="Address" localSheetId="28">#REF!</definedName>
    <definedName name="Address">#REF!</definedName>
    <definedName name="ADEQ" localSheetId="28">#REF!</definedName>
    <definedName name="ADEQ">#REF!</definedName>
    <definedName name="adg" localSheetId="28">#REF!</definedName>
    <definedName name="adg">#REF!</definedName>
    <definedName name="AEZ" localSheetId="28">#REF!</definedName>
    <definedName name="AEZ">#REF!</definedName>
    <definedName name="ag15F80" localSheetId="28">#REF!</definedName>
    <definedName name="ag15F80">#REF!</definedName>
    <definedName name="aK_cap" localSheetId="28">#REF!</definedName>
    <definedName name="aK_cap">#REF!</definedName>
    <definedName name="aK_con" localSheetId="28">#REF!</definedName>
    <definedName name="aK_con">#REF!</definedName>
    <definedName name="aK_dep" localSheetId="28">#REF!</definedName>
    <definedName name="aK_dep">#REF!</definedName>
    <definedName name="aK_dis" localSheetId="28">#REF!</definedName>
    <definedName name="aK_dis">#REF!</definedName>
    <definedName name="aK_imm" localSheetId="28">#REF!</definedName>
    <definedName name="aK_imm">#REF!</definedName>
    <definedName name="aK_rof" localSheetId="28">#REF!</definedName>
    <definedName name="aK_rof">#REF!</definedName>
    <definedName name="aK_ron" localSheetId="28">#REF!</definedName>
    <definedName name="aK_ron">#REF!</definedName>
    <definedName name="aK_run" localSheetId="28">#REF!</definedName>
    <definedName name="aK_run">#REF!</definedName>
    <definedName name="aK_sed" localSheetId="28">#REF!</definedName>
    <definedName name="aK_sed">#REF!</definedName>
    <definedName name="alfa" localSheetId="28">#REF!</definedName>
    <definedName name="alfa">#REF!</definedName>
    <definedName name="Alfan" localSheetId="28">#REF!</definedName>
    <definedName name="Alfan">#REF!</definedName>
    <definedName name="All_Item" localSheetId="28">#REF!</definedName>
    <definedName name="All_Item">#REF!</definedName>
    <definedName name="ALPIN">#N/A</definedName>
    <definedName name="ALPJYOU">#N/A</definedName>
    <definedName name="ALPTOI">#N/A</definedName>
    <definedName name="am." localSheetId="28">#REF!</definedName>
    <definedName name="am.">#REF!</definedName>
    <definedName name="aN_cap" localSheetId="28">#REF!</definedName>
    <definedName name="aN_cap">#REF!</definedName>
    <definedName name="aN_con" localSheetId="28">#REF!</definedName>
    <definedName name="aN_con">#REF!</definedName>
    <definedName name="aN_dep" localSheetId="28">#REF!</definedName>
    <definedName name="aN_dep">#REF!</definedName>
    <definedName name="aN_fix" localSheetId="28">#REF!</definedName>
    <definedName name="aN_fix">#REF!</definedName>
    <definedName name="aN_imm" localSheetId="28">#REF!</definedName>
    <definedName name="aN_imm">#REF!</definedName>
    <definedName name="aN_rof" localSheetId="28">#REF!</definedName>
    <definedName name="aN_rof">#REF!</definedName>
    <definedName name="aN_ron" localSheetId="28">#REF!</definedName>
    <definedName name="aN_ron">#REF!</definedName>
    <definedName name="aN_run" localSheetId="28">#REF!</definedName>
    <definedName name="aN_run">#REF!</definedName>
    <definedName name="aN_sed" localSheetId="28">#REF!</definedName>
    <definedName name="aN_sed">#REF!</definedName>
    <definedName name="anpha" localSheetId="28">#REF!</definedName>
    <definedName name="anpha">#REF!</definedName>
    <definedName name="anscount" hidden="1">1</definedName>
    <definedName name="Antoan" hidden="1">{"'Sheet1'!$L$16"}</definedName>
    <definedName name="aP_cap" localSheetId="28">#REF!</definedName>
    <definedName name="aP_cap">#REF!</definedName>
    <definedName name="aP_con" localSheetId="28">#REF!</definedName>
    <definedName name="aP_con">#REF!</definedName>
    <definedName name="aP_dep" localSheetId="28">#REF!</definedName>
    <definedName name="aP_dep">#REF!</definedName>
    <definedName name="aP_dis" localSheetId="28">#REF!</definedName>
    <definedName name="aP_dis">#REF!</definedName>
    <definedName name="aP_imm" localSheetId="28">#REF!</definedName>
    <definedName name="aP_imm">#REF!</definedName>
    <definedName name="aP_rof" localSheetId="28">#REF!</definedName>
    <definedName name="aP_rof">#REF!</definedName>
    <definedName name="aP_ron" localSheetId="28">#REF!</definedName>
    <definedName name="aP_ron">#REF!</definedName>
    <definedName name="aP_run" localSheetId="28">#REF!</definedName>
    <definedName name="aP_run">#REF!</definedName>
    <definedName name="aP_sed" localSheetId="28">#REF!</definedName>
    <definedName name="aP_sed">#REF!</definedName>
    <definedName name="AS2DocOpenMode" hidden="1">"AS2DocumentEdit"</definedName>
    <definedName name="asd">{"Book1","Dt tonghop.xls"}</definedName>
    <definedName name="asdf" hidden="1">{#N/A,#N/A,FALSE,"Chi tiÆt"}</definedName>
    <definedName name="at1.5" localSheetId="28">#REF!</definedName>
    <definedName name="at1.5">#REF!</definedName>
    <definedName name="atg" localSheetId="28">#REF!</definedName>
    <definedName name="atg">#REF!</definedName>
    <definedName name="atgoi" localSheetId="28">#REF!</definedName>
    <definedName name="atgoi">#REF!</definedName>
    <definedName name="ATGT" hidden="1">{"'Sheet1'!$L$16"}</definedName>
    <definedName name="auto" localSheetId="28">#REF!</definedName>
    <definedName name="auto">#REF!</definedName>
    <definedName name="Av" localSheetId="28">#REF!</definedName>
    <definedName name="Av">#REF!</definedName>
    <definedName name="b_dd1" localSheetId="28">#REF!</definedName>
    <definedName name="b_dd1">#REF!</definedName>
    <definedName name="b_DL" localSheetId="28">#REF!</definedName>
    <definedName name="b_DL">#REF!</definedName>
    <definedName name="b_eh" localSheetId="28">#REF!</definedName>
    <definedName name="b_eh">#REF!</definedName>
    <definedName name="b_eh1" localSheetId="28">#REF!</definedName>
    <definedName name="b_eh1">#REF!</definedName>
    <definedName name="b_ev" localSheetId="28">#REF!</definedName>
    <definedName name="b_ev">#REF!</definedName>
    <definedName name="b_ev1" localSheetId="28">#REF!</definedName>
    <definedName name="b_ev1">#REF!</definedName>
    <definedName name="b_FR" localSheetId="28">#REF!</definedName>
    <definedName name="b_FR">#REF!</definedName>
    <definedName name="b_fr1" localSheetId="28">#REF!</definedName>
    <definedName name="b_fr1">#REF!</definedName>
    <definedName name="B_Isc" localSheetId="28">#REF!</definedName>
    <definedName name="B_Isc">#REF!</definedName>
    <definedName name="b_LL" localSheetId="28">#REF!</definedName>
    <definedName name="b_LL">#REF!</definedName>
    <definedName name="b_ll1" localSheetId="28">#REF!</definedName>
    <definedName name="b_ll1">#REF!</definedName>
    <definedName name="b_min" localSheetId="28">#REF!</definedName>
    <definedName name="b_min">#REF!</definedName>
    <definedName name="b_WL" localSheetId="28">#REF!</definedName>
    <definedName name="b_WL">#REF!</definedName>
    <definedName name="b_WL1" localSheetId="28">#REF!</definedName>
    <definedName name="b_WL1">#REF!</definedName>
    <definedName name="b_WS" localSheetId="28">#REF!</definedName>
    <definedName name="b_WS">#REF!</definedName>
    <definedName name="b_ws1" localSheetId="28">#REF!</definedName>
    <definedName name="b_ws1">#REF!</definedName>
    <definedName name="b60x" localSheetId="28">#REF!</definedName>
    <definedName name="b60x">#REF!</definedName>
    <definedName name="b80x" localSheetId="28">#REF!</definedName>
    <definedName name="b80x">#REF!</definedName>
    <definedName name="bac3.5">12971</definedName>
    <definedName name="bac3.7">13180</definedName>
    <definedName name="bac4.5">14925</definedName>
    <definedName name="BacKan" localSheetId="28">#REF!</definedName>
    <definedName name="BacKan">#REF!</definedName>
    <definedName name="ban" localSheetId="28">#REF!</definedName>
    <definedName name="ban">#REF!</definedName>
    <definedName name="BANG_CHI_TIET_THI_NGHIEM_DZ0.4KV" localSheetId="28">#REF!</definedName>
    <definedName name="BANG_CHI_TIET_THI_NGHIEM_DZ0.4KV">#REF!</definedName>
    <definedName name="Bang_cly" localSheetId="28">#REF!</definedName>
    <definedName name="Bang_cly">#REF!</definedName>
    <definedName name="Bang_CVC" localSheetId="28">#REF!</definedName>
    <definedName name="Bang_CVC">#REF!</definedName>
    <definedName name="bang_gia" localSheetId="28">#REF!</definedName>
    <definedName name="bang_gia">#REF!</definedName>
    <definedName name="bang_ke_nop_nsach" localSheetId="28">#REF!</definedName>
    <definedName name="bang_ke_nop_nsach">#REF!</definedName>
    <definedName name="BANG_TONG_HOP_DZ0.4KV" localSheetId="28">#REF!</definedName>
    <definedName name="BANG_TONG_HOP_DZ0.4KV">#REF!</definedName>
    <definedName name="BANG_TONG_HOP_KHO_BAI" localSheetId="28">#REF!</definedName>
    <definedName name="BANG_TONG_HOP_KHO_BAI">#REF!</definedName>
    <definedName name="BANG_TONG_HOP_TBA" localSheetId="28">#REF!</definedName>
    <definedName name="BANG_TONG_HOP_TBA">#REF!</definedName>
    <definedName name="Bang_travl" localSheetId="28">#REF!</definedName>
    <definedName name="Bang_travl">#REF!</definedName>
    <definedName name="BANG1" localSheetId="28">#REF!</definedName>
    <definedName name="BANG1">#REF!</definedName>
    <definedName name="bangchu" localSheetId="28">#REF!</definedName>
    <definedName name="bangchu">#REF!</definedName>
    <definedName name="BangGiaVL_Q" localSheetId="28">#REF!</definedName>
    <definedName name="BangGiaVL_Q">#REF!</definedName>
    <definedName name="BangMa" localSheetId="28">#REF!</definedName>
    <definedName name="BangMa">#REF!</definedName>
    <definedName name="bangtinh" localSheetId="28">#REF!</definedName>
    <definedName name="bangtinh">#REF!</definedName>
    <definedName name="BanQLDA" localSheetId="28">#REF!</definedName>
    <definedName name="BanQLDA">#REF!</definedName>
    <definedName name="BarData" localSheetId="28">#REF!</definedName>
    <definedName name="BarData">#REF!</definedName>
    <definedName name="BB" localSheetId="28">#REF!</definedName>
    <definedName name="BB">#REF!</definedName>
    <definedName name="Bbb" localSheetId="28">#REF!</definedName>
    <definedName name="Bbb">#REF!</definedName>
    <definedName name="Bbtt" localSheetId="28">#REF!</definedName>
    <definedName name="Bbtt">#REF!</definedName>
    <definedName name="Bc" localSheetId="28">#REF!</definedName>
    <definedName name="Bc">#REF!</definedName>
    <definedName name="Bcb" localSheetId="28">#REF!</definedName>
    <definedName name="Bcb">#REF!</definedName>
    <definedName name="Bctt" localSheetId="28">#REF!</definedName>
    <definedName name="Bctt">#REF!</definedName>
    <definedName name="BE100M" localSheetId="28">#REF!</definedName>
    <definedName name="BE100M">#REF!</definedName>
    <definedName name="BE50M" localSheetId="28">#REF!</definedName>
    <definedName name="BE50M">#REF!</definedName>
    <definedName name="bengam" localSheetId="28">#REF!</definedName>
    <definedName name="bengam">#REF!</definedName>
    <definedName name="benuoc" localSheetId="28">#REF!</definedName>
    <definedName name="benuoc">#REF!</definedName>
    <definedName name="beta" localSheetId="28">#REF!</definedName>
    <definedName name="beta">#REF!</definedName>
    <definedName name="Bgc" localSheetId="28">#REF!</definedName>
    <definedName name="Bgc">#REF!</definedName>
    <definedName name="Bgiang" hidden="1">{"'Sheet1'!$L$16"}</definedName>
    <definedName name="BGS" localSheetId="28">#REF!</definedName>
    <definedName name="BGS">#REF!</definedName>
    <definedName name="bia" localSheetId="28">#REF!</definedName>
    <definedName name="bia">#REF!</definedName>
    <definedName name="Binhduong" localSheetId="28">#REF!</definedName>
    <definedName name="Binhduong">#REF!</definedName>
    <definedName name="Binhphuoc" localSheetId="28">#REF!</definedName>
    <definedName name="Binhphuoc">#REF!</definedName>
    <definedName name="Bio_tec" localSheetId="28">#REF!</definedName>
    <definedName name="Bio_tec">#REF!</definedName>
    <definedName name="Blc" localSheetId="28">#REF!</definedName>
    <definedName name="Blc">#REF!</definedName>
    <definedName name="blong" localSheetId="28">#REF!</definedName>
    <definedName name="blong">#REF!</definedName>
    <definedName name="Bmn" localSheetId="28">#REF!</definedName>
    <definedName name="Bmn">#REF!</definedName>
    <definedName name="bN_fix" localSheetId="28">#REF!</definedName>
    <definedName name="bN_fix">#REF!</definedName>
    <definedName name="Bnc" localSheetId="28">#REF!</definedName>
    <definedName name="Bnc">#REF!</definedName>
    <definedName name="bombt50" localSheetId="28">#REF!</definedName>
    <definedName name="bombt50">#REF!</definedName>
    <definedName name="bombt60" localSheetId="28">#REF!</definedName>
    <definedName name="bombt60">#REF!</definedName>
    <definedName name="bomnuoc20kw" localSheetId="28">#REF!</definedName>
    <definedName name="bomnuoc20kw">#REF!</definedName>
    <definedName name="bomvua1.5" localSheetId="28">#REF!</definedName>
    <definedName name="bomvua1.5">#REF!</definedName>
    <definedName name="Book2" localSheetId="28">#REF!</definedName>
    <definedName name="Book2">#REF!</definedName>
    <definedName name="booking_CoGS" localSheetId="28">#REF!</definedName>
    <definedName name="booking_CoGS">#REF!</definedName>
    <definedName name="BOQ" localSheetId="28">#REF!</definedName>
    <definedName name="BOQ">#REF!</definedName>
    <definedName name="botda" localSheetId="28">#REF!</definedName>
    <definedName name="botda">#REF!</definedName>
    <definedName name="bp" localSheetId="28">#REF!</definedName>
    <definedName name="bp">#REF!</definedName>
    <definedName name="bpm" localSheetId="28">#REF!</definedName>
    <definedName name="bpm">#REF!</definedName>
    <definedName name="Bptc" localSheetId="28">#REF!</definedName>
    <definedName name="Bptc">#REF!</definedName>
    <definedName name="Bs" localSheetId="28">#REF!</definedName>
    <definedName name="Bs">#REF!</definedName>
    <definedName name="Bsb" localSheetId="28">#REF!</definedName>
    <definedName name="Bsb">#REF!</definedName>
    <definedName name="BSM" localSheetId="28">#REF!</definedName>
    <definedName name="BSM">#REF!</definedName>
    <definedName name="Bstt" localSheetId="28">#REF!</definedName>
    <definedName name="Bstt">#REF!</definedName>
    <definedName name="bt" localSheetId="28">#REF!</definedName>
    <definedName name="bt">#REF!</definedName>
    <definedName name="BT_A1" localSheetId="28">#REF!</definedName>
    <definedName name="BT_A1">#REF!</definedName>
    <definedName name="BT_A2.1" localSheetId="28">#REF!</definedName>
    <definedName name="BT_A2.1">#REF!</definedName>
    <definedName name="BT_A2.2" localSheetId="28">#REF!</definedName>
    <definedName name="BT_A2.2">#REF!</definedName>
    <definedName name="BT_B1" localSheetId="28">#REF!</definedName>
    <definedName name="BT_B1">#REF!</definedName>
    <definedName name="BT_B2" localSheetId="28">#REF!</definedName>
    <definedName name="BT_B2">#REF!</definedName>
    <definedName name="BT_C1" localSheetId="28">#REF!</definedName>
    <definedName name="BT_C1">#REF!</definedName>
    <definedName name="BT_loai_A2.1" localSheetId="28">#REF!</definedName>
    <definedName name="BT_loai_A2.1">#REF!</definedName>
    <definedName name="BT_P1" localSheetId="28">#REF!</definedName>
    <definedName name="BT_P1">#REF!</definedName>
    <definedName name="btchiuaxitm300" localSheetId="28">#REF!</definedName>
    <definedName name="btchiuaxitm300">#REF!</definedName>
    <definedName name="BTchiuaxm200" localSheetId="28">#REF!</definedName>
    <definedName name="BTchiuaxm200">#REF!</definedName>
    <definedName name="btcocM400" localSheetId="28">#REF!</definedName>
    <definedName name="btcocM400">#REF!</definedName>
    <definedName name="BTcot" localSheetId="28">#REF!</definedName>
    <definedName name="BTcot">#REF!</definedName>
    <definedName name="Btcot1" localSheetId="28">#REF!</definedName>
    <definedName name="Btcot1">#REF!</definedName>
    <definedName name="BTlotm100" localSheetId="28">#REF!</definedName>
    <definedName name="BTlotm100">#REF!</definedName>
    <definedName name="BTPCP" localSheetId="28">#REF!</definedName>
    <definedName name="BTPCP">#REF!</definedName>
    <definedName name="BU_CHENH_LECH_TBA" localSheetId="28">#REF!</definedName>
    <definedName name="BU_CHENH_LECH_TBA">#REF!</definedName>
    <definedName name="bua1.2" localSheetId="28">#REF!</definedName>
    <definedName name="bua1.2">#REF!</definedName>
    <definedName name="bua1.8" localSheetId="28">#REF!</definedName>
    <definedName name="bua1.8">#REF!</definedName>
    <definedName name="buarung170" localSheetId="28">#REF!</definedName>
    <definedName name="buarung170">#REF!</definedName>
    <definedName name="bùc">{"Book1","Dt tonghop.xls"}</definedName>
    <definedName name="Bulongma">8700</definedName>
    <definedName name="Bulongthepcoctiepdia" localSheetId="28">#REF!</definedName>
    <definedName name="Bulongthepcoctiepdia">#REF!</definedName>
    <definedName name="Button_26">"SOKTMAY1003_SOQUI_VND__List"</definedName>
    <definedName name="Button_28">"SOKTMAY1003_SOQUI_VND__List"</definedName>
    <definedName name="bv" localSheetId="28">#REF!</definedName>
    <definedName name="bv">#REF!</definedName>
    <definedName name="BVCISUMMARY" localSheetId="28">#REF!</definedName>
    <definedName name="BVCISUMMARY">#REF!</definedName>
    <definedName name="bvt" localSheetId="28">#REF!</definedName>
    <definedName name="bvt">#REF!</definedName>
    <definedName name="bvtb" localSheetId="28">#REF!</definedName>
    <definedName name="bvtb">#REF!</definedName>
    <definedName name="bvttt" localSheetId="28">#REF!</definedName>
    <definedName name="bvttt">#REF!</definedName>
    <definedName name="BŸo_cŸo_täng_hìp_giŸ_trÙ_t_i_s_n_câ__Ùnh" localSheetId="28">#REF!</definedName>
    <definedName name="BŸo_cŸo_täng_hìp_giŸ_trÙ_t_i_s_n_câ__Ùnh">#REF!</definedName>
    <definedName name="C.1.1..Phat_tuyen" localSheetId="28">#REF!</definedName>
    <definedName name="C.1.1..Phat_tuyen">#REF!</definedName>
    <definedName name="C.1.10..VC_Thu_cong_CG" localSheetId="28">#REF!</definedName>
    <definedName name="C.1.10..VC_Thu_cong_CG">#REF!</definedName>
    <definedName name="C.1.2..Chat_cay_thu_cong" localSheetId="28">#REF!</definedName>
    <definedName name="C.1.2..Chat_cay_thu_cong">#REF!</definedName>
    <definedName name="C.1.3..Chat_cay_may" localSheetId="28">#REF!</definedName>
    <definedName name="C.1.3..Chat_cay_may">#REF!</definedName>
    <definedName name="C.1.4..Dao_goc_cay" localSheetId="28">#REF!</definedName>
    <definedName name="C.1.4..Dao_goc_cay">#REF!</definedName>
    <definedName name="C.1.5..Lam_duong_tam" localSheetId="28">#REF!</definedName>
    <definedName name="C.1.5..Lam_duong_tam">#REF!</definedName>
    <definedName name="C.1.6..Lam_cau_tam" localSheetId="28">#REF!</definedName>
    <definedName name="C.1.6..Lam_cau_tam">#REF!</definedName>
    <definedName name="C.1.7..Rai_da_chong_lun" localSheetId="28">#REF!</definedName>
    <definedName name="C.1.7..Rai_da_chong_lun">#REF!</definedName>
    <definedName name="C.1.8..Lam_kho_tam" localSheetId="28">#REF!</definedName>
    <definedName name="C.1.8..Lam_kho_tam">#REF!</definedName>
    <definedName name="C.1.8..San_mat_bang" localSheetId="28">#REF!</definedName>
    <definedName name="C.1.8..San_mat_bang">#REF!</definedName>
    <definedName name="C.2.1..VC_Thu_cong" localSheetId="28">#REF!</definedName>
    <definedName name="C.2.1..VC_Thu_cong">#REF!</definedName>
    <definedName name="C.2.2..VC_T_cong_CG" localSheetId="28">#REF!</definedName>
    <definedName name="C.2.2..VC_T_cong_CG">#REF!</definedName>
    <definedName name="C.2.3..Boc_do" localSheetId="28">#REF!</definedName>
    <definedName name="C.2.3..Boc_do">#REF!</definedName>
    <definedName name="C.3.1..Dao_dat_mong_cot" localSheetId="28">#REF!</definedName>
    <definedName name="C.3.1..Dao_dat_mong_cot">#REF!</definedName>
    <definedName name="C.3.2..Dao_dat_de_dap" localSheetId="28">#REF!</definedName>
    <definedName name="C.3.2..Dao_dat_de_dap">#REF!</definedName>
    <definedName name="C.3.3..Dap_dat_mong" localSheetId="28">#REF!</definedName>
    <definedName name="C.3.3..Dap_dat_mong">#REF!</definedName>
    <definedName name="C.3.4..Dao_dap_TDia" localSheetId="28">#REF!</definedName>
    <definedName name="C.3.4..Dao_dap_TDia">#REF!</definedName>
    <definedName name="C.3.5..Dap_bo_bao" localSheetId="28">#REF!</definedName>
    <definedName name="C.3.5..Dap_bo_bao">#REF!</definedName>
    <definedName name="C.3.6..Bom_tat_nuoc" localSheetId="28">#REF!</definedName>
    <definedName name="C.3.6..Bom_tat_nuoc">#REF!</definedName>
    <definedName name="C.3.7..Dao_bun" localSheetId="28">#REF!</definedName>
    <definedName name="C.3.7..Dao_bun">#REF!</definedName>
    <definedName name="C.3.8..Dap_cat_CT" localSheetId="28">#REF!</definedName>
    <definedName name="C.3.8..Dap_cat_CT">#REF!</definedName>
    <definedName name="C.3.9..Dao_pha_da" localSheetId="28">#REF!</definedName>
    <definedName name="C.3.9..Dao_pha_da">#REF!</definedName>
    <definedName name="C.4.1.Cot_thep" localSheetId="28">#REF!</definedName>
    <definedName name="C.4.1.Cot_thep">#REF!</definedName>
    <definedName name="C.4.2..Van_khuon" localSheetId="28">#REF!</definedName>
    <definedName name="C.4.2..Van_khuon">#REF!</definedName>
    <definedName name="C.4.3..Be_tong" localSheetId="28">#REF!</definedName>
    <definedName name="C.4.3..Be_tong">#REF!</definedName>
    <definedName name="C.4.4..Lap_BT_D.San" localSheetId="28">#REF!</definedName>
    <definedName name="C.4.4..Lap_BT_D.San">#REF!</definedName>
    <definedName name="C.4.5..Xay_da_hoc" localSheetId="28">#REF!</definedName>
    <definedName name="C.4.5..Xay_da_hoc">#REF!</definedName>
    <definedName name="C.4.6..Dong_coc" localSheetId="28">#REF!</definedName>
    <definedName name="C.4.6..Dong_coc">#REF!</definedName>
    <definedName name="C.4.7..Quet_Bi_tum" localSheetId="28">#REF!</definedName>
    <definedName name="C.4.7..Quet_Bi_tum">#REF!</definedName>
    <definedName name="C.5.1..Lap_cot_thep" localSheetId="28">#REF!</definedName>
    <definedName name="C.5.1..Lap_cot_thep">#REF!</definedName>
    <definedName name="C.5.2..Lap_cot_BT" localSheetId="28">#REF!</definedName>
    <definedName name="C.5.2..Lap_cot_BT">#REF!</definedName>
    <definedName name="C.5.3..Lap_dat_xa" localSheetId="28">#REF!</definedName>
    <definedName name="C.5.3..Lap_dat_xa">#REF!</definedName>
    <definedName name="C.5.4..Lap_tiep_dia" localSheetId="28">#REF!</definedName>
    <definedName name="C.5.4..Lap_tiep_dia">#REF!</definedName>
    <definedName name="C.5.5..Son_sat_thep" localSheetId="28">#REF!</definedName>
    <definedName name="C.5.5..Son_sat_thep">#REF!</definedName>
    <definedName name="C.6.1..Lap_su_dung" localSheetId="28">#REF!</definedName>
    <definedName name="C.6.1..Lap_su_dung">#REF!</definedName>
    <definedName name="C.6.2..Lap_su_CS" localSheetId="28">#REF!</definedName>
    <definedName name="C.6.2..Lap_su_CS">#REF!</definedName>
    <definedName name="C.6.3..Su_chuoi_do" localSheetId="28">#REF!</definedName>
    <definedName name="C.6.3..Su_chuoi_do">#REF!</definedName>
    <definedName name="C.6.4..Su_chuoi_neo" localSheetId="28">#REF!</definedName>
    <definedName name="C.6.4..Su_chuoi_neo">#REF!</definedName>
    <definedName name="C.6.5..Lap_phu_kien" localSheetId="28">#REF!</definedName>
    <definedName name="C.6.5..Lap_phu_kien">#REF!</definedName>
    <definedName name="C.6.6..Ep_noi_day" localSheetId="28">#REF!</definedName>
    <definedName name="C.6.6..Ep_noi_day">#REF!</definedName>
    <definedName name="C.6.7..KD_vuot_CN" localSheetId="28">#REF!</definedName>
    <definedName name="C.6.7..KD_vuot_CN">#REF!</definedName>
    <definedName name="C.6.8..Rai_cang_day" localSheetId="28">#REF!</definedName>
    <definedName name="C.6.8..Rai_cang_day">#REF!</definedName>
    <definedName name="C.6.9..Cap_quang" localSheetId="28">#REF!</definedName>
    <definedName name="C.6.9..Cap_quang">#REF!</definedName>
    <definedName name="C_" localSheetId="28">#REF!</definedName>
    <definedName name="C_">#REF!</definedName>
    <definedName name="c_n" localSheetId="28">#REF!</definedName>
    <definedName name="c_n">#REF!</definedName>
    <definedName name="c5." localSheetId="28">#REF!</definedName>
    <definedName name="c5.">#REF!</definedName>
    <definedName name="ca.1111" localSheetId="28">#REF!</definedName>
    <definedName name="ca.1111">#REF!</definedName>
    <definedName name="ca.1111.th" localSheetId="28">#REF!</definedName>
    <definedName name="ca.1111.th">#REF!</definedName>
    <definedName name="CACAU">298161</definedName>
    <definedName name="Cachdienchuoi" localSheetId="28">#REF!</definedName>
    <definedName name="Cachdienchuoi">#REF!</definedName>
    <definedName name="Cachdiendung" localSheetId="28">#REF!</definedName>
    <definedName name="Cachdiendung">#REF!</definedName>
    <definedName name="Cachdienhaap" localSheetId="28">#REF!</definedName>
    <definedName name="Cachdienhaap">#REF!</definedName>
    <definedName name="cácte" localSheetId="28">#REF!</definedName>
    <definedName name="cácte">#REF!</definedName>
    <definedName name="Candoi131" localSheetId="28">#REF!</definedName>
    <definedName name="Candoi131">#REF!</definedName>
    <definedName name="Candoi141" localSheetId="28">#REF!</definedName>
    <definedName name="Candoi141">#REF!</definedName>
    <definedName name="Candoi155" localSheetId="28">#REF!</definedName>
    <definedName name="Candoi155">#REF!</definedName>
    <definedName name="Candoi331" localSheetId="28">#REF!</definedName>
    <definedName name="Candoi331">#REF!</definedName>
    <definedName name="Canon" localSheetId="28">#REF!</definedName>
    <definedName name="Canon">#REF!</definedName>
    <definedName name="cao" localSheetId="28">#REF!</definedName>
    <definedName name="cao">#REF!</definedName>
    <definedName name="cap" localSheetId="28">#REF!</definedName>
    <definedName name="cap">#REF!</definedName>
    <definedName name="Cap_DUL_doc_B" localSheetId="28">#REF!</definedName>
    <definedName name="Cap_DUL_doc_B">#REF!</definedName>
    <definedName name="CAP_DUL_ngang_B" localSheetId="28">#REF!</definedName>
    <definedName name="CAP_DUL_ngang_B">#REF!</definedName>
    <definedName name="cap0.7" localSheetId="28">#REF!</definedName>
    <definedName name="cap0.7">#REF!</definedName>
    <definedName name="capdul" localSheetId="28">#REF!</definedName>
    <definedName name="capdul">#REF!</definedName>
    <definedName name="capphoi" localSheetId="28">#REF!</definedName>
    <definedName name="capphoi">#REF!</definedName>
    <definedName name="casing" localSheetId="28">#REF!</definedName>
    <definedName name="casing">#REF!</definedName>
    <definedName name="Cat" localSheetId="28">#REF!</definedName>
    <definedName name="Cat">#REF!</definedName>
    <definedName name="catcap" localSheetId="28">#REF!</definedName>
    <definedName name="catcap">#REF!</definedName>
    <definedName name="Category_All" localSheetId="28">#REF!</definedName>
    <definedName name="Category_All">#REF!</definedName>
    <definedName name="CATIN">#N/A</definedName>
    <definedName name="CATJYOU">#N/A</definedName>
    <definedName name="catm" localSheetId="28">#REF!</definedName>
    <definedName name="catm">#REF!</definedName>
    <definedName name="catn" localSheetId="28">#REF!</definedName>
    <definedName name="catn">#REF!</definedName>
    <definedName name="CATREC">#N/A</definedName>
    <definedName name="CATSYU">#N/A</definedName>
    <definedName name="catuon" localSheetId="28">#REF!</definedName>
    <definedName name="catuon">#REF!</definedName>
    <definedName name="catvang" localSheetId="28">#REF!</definedName>
    <definedName name="catvang">#REF!</definedName>
    <definedName name="CauCong2" localSheetId="28">#REF!</definedName>
    <definedName name="CauCong2">#REF!</definedName>
    <definedName name="CauCong3" localSheetId="28">#REF!</definedName>
    <definedName name="CauCong3">#REF!</definedName>
    <definedName name="CauCong4" localSheetId="28">#REF!</definedName>
    <definedName name="CauCong4">#REF!</definedName>
    <definedName name="CauCong5" localSheetId="28">#REF!</definedName>
    <definedName name="CauCong5">#REF!</definedName>
    <definedName name="caunoi30" localSheetId="28">#REF!</definedName>
    <definedName name="caunoi30">#REF!</definedName>
    <definedName name="CB" localSheetId="28">#REF!</definedName>
    <definedName name="CB">#REF!</definedName>
    <definedName name="CBE50M" localSheetId="28">#REF!</definedName>
    <definedName name="CBE50M">#REF!</definedName>
    <definedName name="CC" localSheetId="28">#REF!</definedName>
    <definedName name="CC">#REF!</definedName>
    <definedName name="ccc" localSheetId="28">#REF!</definedName>
    <definedName name="ccc">#REF!</definedName>
    <definedName name="CCS" localSheetId="28">#REF!</definedName>
    <definedName name="CCS">#REF!</definedName>
    <definedName name="cd" localSheetId="28">#REF!</definedName>
    <definedName name="cd">#REF!</definedName>
    <definedName name="CDBT" localSheetId="28">#REF!</definedName>
    <definedName name="CDBT">#REF!</definedName>
    <definedName name="CDCK" localSheetId="28">#REF!</definedName>
    <definedName name="CDCK">#REF!</definedName>
    <definedName name="CDCN" localSheetId="28">#REF!</definedName>
    <definedName name="CDCN">#REF!</definedName>
    <definedName name="CDCU" localSheetId="28">#REF!</definedName>
    <definedName name="CDCU">#REF!</definedName>
    <definedName name="CDD" localSheetId="28">#REF!</definedName>
    <definedName name="CDD">#REF!</definedName>
    <definedName name="Cdnum" localSheetId="28">#REF!</definedName>
    <definedName name="Cdnum">#REF!</definedName>
    <definedName name="CDT" localSheetId="28">#REF!</definedName>
    <definedName name="CDT">#REF!</definedName>
    <definedName name="cfc" localSheetId="28">#REF!</definedName>
    <definedName name="cfc">#REF!</definedName>
    <definedName name="cfk" localSheetId="28">#REF!</definedName>
    <definedName name="cfk">#REF!</definedName>
    <definedName name="CGS_CLO" localSheetId="28">#REF!</definedName>
    <definedName name="CGS_CLO">#REF!</definedName>
    <definedName name="chay1" localSheetId="28">#REF!</definedName>
    <definedName name="chay1">#REF!</definedName>
    <definedName name="chay10" localSheetId="28">#REF!</definedName>
    <definedName name="chay10">#REF!</definedName>
    <definedName name="chay2" localSheetId="28">#REF!</definedName>
    <definedName name="chay2">#REF!</definedName>
    <definedName name="chay3" localSheetId="28">#REF!</definedName>
    <definedName name="chay3">#REF!</definedName>
    <definedName name="chay4" localSheetId="28">#REF!</definedName>
    <definedName name="chay4">#REF!</definedName>
    <definedName name="chay5" localSheetId="28">#REF!</definedName>
    <definedName name="chay5">#REF!</definedName>
    <definedName name="chay6" localSheetId="28">#REF!</definedName>
    <definedName name="chay6">#REF!</definedName>
    <definedName name="chay7" localSheetId="28">#REF!</definedName>
    <definedName name="chay7">#REF!</definedName>
    <definedName name="chay8" localSheetId="28">#REF!</definedName>
    <definedName name="chay8">#REF!</definedName>
    <definedName name="chay9" localSheetId="28">#REF!</definedName>
    <definedName name="chay9">#REF!</definedName>
    <definedName name="Chi_Phi_Chung" localSheetId="28">#REF!</definedName>
    <definedName name="Chi_Phi_Chung">#REF!</definedName>
    <definedName name="Chi_phi_OM" localSheetId="28">#REF!</definedName>
    <definedName name="Chi_phi_OM">#REF!</definedName>
    <definedName name="chi_tiÕt_vËt_liÖu___nh_n_c_ng___m_y_thi_c_ng" localSheetId="28">#REF!</definedName>
    <definedName name="chi_tiÕt_vËt_liÖu___nh_n_c_ng___m_y_thi_c_ng">#REF!</definedName>
    <definedName name="CHIÕt_TÝnh_0_4_II" localSheetId="28">#REF!</definedName>
    <definedName name="CHIÕt_TÝnh_0_4_II">#REF!</definedName>
    <definedName name="chitietbgiang2" hidden="1">{"'Sheet1'!$L$16"}</definedName>
    <definedName name="chon" localSheetId="28">#REF!</definedName>
    <definedName name="chon">#REF!</definedName>
    <definedName name="chon1" localSheetId="28">#REF!</definedName>
    <definedName name="chon1">#REF!</definedName>
    <definedName name="chon2" localSheetId="28">#REF!</definedName>
    <definedName name="chon2">#REF!</definedName>
    <definedName name="chon3" localSheetId="28">#REF!</definedName>
    <definedName name="chon3">#REF!</definedName>
    <definedName name="chudautu" localSheetId="28">#REF!</definedName>
    <definedName name="chudautu">#REF!</definedName>
    <definedName name="chung">66</definedName>
    <definedName name="Chupdaucapcongotnong" localSheetId="28">#REF!</definedName>
    <definedName name="Chupdaucapcongotnong">#REF!</definedName>
    <definedName name="City" localSheetId="28">#REF!</definedName>
    <definedName name="City">#REF!</definedName>
    <definedName name="CK" localSheetId="28">#REF!</definedName>
    <definedName name="CK">#REF!</definedName>
    <definedName name="Class_1" localSheetId="28">#REF!</definedName>
    <definedName name="Class_1">#REF!</definedName>
    <definedName name="Class_2" localSheetId="28">#REF!</definedName>
    <definedName name="Class_2">#REF!</definedName>
    <definedName name="Class_3" localSheetId="28">#REF!</definedName>
    <definedName name="Class_3">#REF!</definedName>
    <definedName name="Class_4" localSheetId="28">#REF!</definedName>
    <definedName name="Class_4">#REF!</definedName>
    <definedName name="Class_5" localSheetId="28">#REF!</definedName>
    <definedName name="Class_5">#REF!</definedName>
    <definedName name="ClayNden" localSheetId="28">#REF!</definedName>
    <definedName name="ClayNden">#REF!</definedName>
    <definedName name="CLECT" localSheetId="28">#REF!</definedName>
    <definedName name="CLECT">#REF!</definedName>
    <definedName name="CLIEOS" localSheetId="28">#REF!</definedName>
    <definedName name="CLIEOS">#REF!</definedName>
    <definedName name="CLVC3">0.1</definedName>
    <definedName name="CLVCTB" localSheetId="28">#REF!</definedName>
    <definedName name="CLVCTB">#REF!</definedName>
    <definedName name="CLVL" localSheetId="28">#REF!</definedName>
    <definedName name="CLVL">#REF!</definedName>
    <definedName name="cn" localSheetId="28">#REF!</definedName>
    <definedName name="cn">#REF!</definedName>
    <definedName name="cN_fix" localSheetId="28">#REF!</definedName>
    <definedName name="cN_fix">#REF!</definedName>
    <definedName name="CNC" localSheetId="28">#REF!</definedName>
    <definedName name="CNC">#REF!</definedName>
    <definedName name="CND" localSheetId="28">#REF!</definedName>
    <definedName name="CND">#REF!</definedName>
    <definedName name="cNden" localSheetId="28">#REF!</definedName>
    <definedName name="cNden">#REF!</definedName>
    <definedName name="cne" localSheetId="28">#REF!</definedName>
    <definedName name="cne">#REF!</definedName>
    <definedName name="CNG" localSheetId="28">#REF!</definedName>
    <definedName name="CNG">#REF!</definedName>
    <definedName name="co." localSheetId="28">#REF!</definedName>
    <definedName name="co.">#REF!</definedName>
    <definedName name="co.." localSheetId="28">#REF!</definedName>
    <definedName name="co..">#REF!</definedName>
    <definedName name="COBSDC" localSheetId="28">#REF!</definedName>
    <definedName name="COBSDC">#REF!</definedName>
    <definedName name="COC_1.2" localSheetId="28">#REF!</definedName>
    <definedName name="COC_1.2">#REF!</definedName>
    <definedName name="Coc_2m" localSheetId="28">#REF!</definedName>
    <definedName name="Coc_2m">#REF!</definedName>
    <definedName name="Cocbetong" localSheetId="28">#REF!</definedName>
    <definedName name="Cocbetong">#REF!</definedName>
    <definedName name="cocbtct" localSheetId="28">#REF!</definedName>
    <definedName name="cocbtct">#REF!</definedName>
    <definedName name="cocot" localSheetId="28">#REF!</definedName>
    <definedName name="cocot">#REF!</definedName>
    <definedName name="cocott" localSheetId="28">#REF!</definedName>
    <definedName name="cocott">#REF!</definedName>
    <definedName name="cocvt" localSheetId="28">#REF!</definedName>
    <definedName name="cocvt">#REF!</definedName>
    <definedName name="Code" localSheetId="28" hidden="1">#REF!</definedName>
    <definedName name="Code" hidden="1">#REF!</definedName>
    <definedName name="Cöï_ly_vaän_chuyeãn" localSheetId="28">#REF!</definedName>
    <definedName name="Cöï_ly_vaän_chuyeãn">#REF!</definedName>
    <definedName name="CÖÏ_LY_VAÄN_CHUYEÅN" localSheetId="28">#REF!</definedName>
    <definedName name="CÖÏ_LY_VAÄN_CHUYEÅN">#REF!</definedName>
    <definedName name="COMMON" localSheetId="28">#REF!</definedName>
    <definedName name="COMMON">#REF!</definedName>
    <definedName name="comong" localSheetId="28">#REF!</definedName>
    <definedName name="comong">#REF!</definedName>
    <definedName name="Company" localSheetId="28">#REF!</definedName>
    <definedName name="Company">#REF!</definedName>
    <definedName name="CON_EQP_COS" localSheetId="28">#REF!</definedName>
    <definedName name="CON_EQP_COS">#REF!</definedName>
    <definedName name="CON_EQP_COST" localSheetId="28">#REF!</definedName>
    <definedName name="CON_EQP_COST">#REF!</definedName>
    <definedName name="Cong_HM_DTCT" localSheetId="28">#REF!</definedName>
    <definedName name="Cong_HM_DTCT">#REF!</definedName>
    <definedName name="Cong_M_DTCT" localSheetId="28">#REF!</definedName>
    <definedName name="Cong_M_DTCT">#REF!</definedName>
    <definedName name="Cong_NC_DTCT" localSheetId="28">#REF!</definedName>
    <definedName name="Cong_NC_DTCT">#REF!</definedName>
    <definedName name="Cong_suat_dat" localSheetId="28">#REF!</definedName>
    <definedName name="Cong_suat_dat">#REF!</definedName>
    <definedName name="Cong_VL_DTCT" localSheetId="28">#REF!</definedName>
    <definedName name="Cong_VL_DTCT">#REF!</definedName>
    <definedName name="congbengam" localSheetId="28">#REF!</definedName>
    <definedName name="congbengam">#REF!</definedName>
    <definedName name="congbenuoc" localSheetId="28">#REF!</definedName>
    <definedName name="congbenuoc">#REF!</definedName>
    <definedName name="congcoc" localSheetId="28">#REF!</definedName>
    <definedName name="congcoc">#REF!</definedName>
    <definedName name="congcocot" localSheetId="28">#REF!</definedName>
    <definedName name="congcocot">#REF!</definedName>
    <definedName name="congcocott" localSheetId="28">#REF!</definedName>
    <definedName name="congcocott">#REF!</definedName>
    <definedName name="congcomong" localSheetId="28">#REF!</definedName>
    <definedName name="congcomong">#REF!</definedName>
    <definedName name="congcottron" localSheetId="28">#REF!</definedName>
    <definedName name="congcottron">#REF!</definedName>
    <definedName name="congcotvuong" localSheetId="28">#REF!</definedName>
    <definedName name="congcotvuong">#REF!</definedName>
    <definedName name="congdam" localSheetId="28">#REF!</definedName>
    <definedName name="congdam">#REF!</definedName>
    <definedName name="congdan1" localSheetId="28">#REF!</definedName>
    <definedName name="congdan1">#REF!</definedName>
    <definedName name="congdan2" localSheetId="28">#REF!</definedName>
    <definedName name="congdan2">#REF!</definedName>
    <definedName name="congdandusan" localSheetId="28">#REF!</definedName>
    <definedName name="congdandusan">#REF!</definedName>
    <definedName name="conglanhto" localSheetId="28">#REF!</definedName>
    <definedName name="conglanhto">#REF!</definedName>
    <definedName name="congmong" localSheetId="28">#REF!</definedName>
    <definedName name="congmong">#REF!</definedName>
    <definedName name="congmongbang" localSheetId="28">#REF!</definedName>
    <definedName name="congmongbang">#REF!</definedName>
    <definedName name="congmongdon" localSheetId="28">#REF!</definedName>
    <definedName name="congmongdon">#REF!</definedName>
    <definedName name="congpanen" localSheetId="28">#REF!</definedName>
    <definedName name="congpanen">#REF!</definedName>
    <definedName name="congsan" localSheetId="28">#REF!</definedName>
    <definedName name="congsan">#REF!</definedName>
    <definedName name="congthang" localSheetId="28">#REF!</definedName>
    <definedName name="congthang">#REF!</definedName>
    <definedName name="CONST_EQ" localSheetId="28">#REF!</definedName>
    <definedName name="CONST_EQ">#REF!</definedName>
    <definedName name="conversion" localSheetId="28">#REF!</definedName>
    <definedName name="conversion">#REF!</definedName>
    <definedName name="COPLDC" localSheetId="28">#REF!</definedName>
    <definedName name="COPLDC">#REF!</definedName>
    <definedName name="coppha" localSheetId="28">#REF!</definedName>
    <definedName name="coppha">#REF!</definedName>
    <definedName name="Cos_tec" localSheetId="28">#REF!</definedName>
    <definedName name="Cos_tec">#REF!</definedName>
    <definedName name="cot7.5" localSheetId="28">#REF!</definedName>
    <definedName name="cot7.5">#REF!</definedName>
    <definedName name="cot8.5" localSheetId="28">#REF!</definedName>
    <definedName name="cot8.5">#REF!</definedName>
    <definedName name="COTBTPCP" localSheetId="28">#REF!</definedName>
    <definedName name="COTBTPCP">#REF!</definedName>
    <definedName name="CotBTtronVuong" localSheetId="28">#REF!</definedName>
    <definedName name="CotBTtronVuong">#REF!</definedName>
    <definedName name="Cotsatma">9726</definedName>
    <definedName name="Cotthepma">9726</definedName>
    <definedName name="cottron" localSheetId="28">#REF!</definedName>
    <definedName name="cottron">#REF!</definedName>
    <definedName name="cotvuong" localSheetId="28">#REF!</definedName>
    <definedName name="cotvuong">#REF!</definedName>
    <definedName name="Country" localSheetId="28">#REF!</definedName>
    <definedName name="Country">#REF!</definedName>
    <definedName name="COVER" localSheetId="28">#REF!</definedName>
    <definedName name="COVER">#REF!</definedName>
    <definedName name="CP" localSheetId="28" hidden="1">#REF!</definedName>
    <definedName name="CP" hidden="1">#REF!</definedName>
    <definedName name="CPC" localSheetId="28">#REF!</definedName>
    <definedName name="CPC">#REF!</definedName>
    <definedName name="CPHA" localSheetId="28">#REF!</definedName>
    <definedName name="CPHA">#REF!</definedName>
    <definedName name="cphoi" localSheetId="28">#REF!</definedName>
    <definedName name="cphoi">#REF!</definedName>
    <definedName name="CPK" localSheetId="28">#REF!</definedName>
    <definedName name="CPK">#REF!</definedName>
    <definedName name="cpmtc" localSheetId="28">#REF!</definedName>
    <definedName name="cpmtc">#REF!</definedName>
    <definedName name="cpnc" localSheetId="28">#REF!</definedName>
    <definedName name="cpnc">#REF!</definedName>
    <definedName name="CPTB" localSheetId="28">#REF!</definedName>
    <definedName name="CPTB">#REF!</definedName>
    <definedName name="cptt" localSheetId="28">#REF!</definedName>
    <definedName name="cptt">#REF!</definedName>
    <definedName name="CPVC100" localSheetId="28">#REF!</definedName>
    <definedName name="CPVC100">#REF!</definedName>
    <definedName name="cpvl" localSheetId="28">#REF!</definedName>
    <definedName name="cpvl">#REF!</definedName>
    <definedName name="CRD" localSheetId="28">#REF!</definedName>
    <definedName name="CRD">#REF!</definedName>
    <definedName name="crit" localSheetId="28">#REF!</definedName>
    <definedName name="crit">#REF!</definedName>
    <definedName name="CRIT1" localSheetId="28">#REF!</definedName>
    <definedName name="CRIT1">#REF!</definedName>
    <definedName name="CRIT10" localSheetId="28">#REF!</definedName>
    <definedName name="CRIT10">#REF!</definedName>
    <definedName name="CRIT2" localSheetId="28">#REF!</definedName>
    <definedName name="CRIT2">#REF!</definedName>
    <definedName name="CRIT3" localSheetId="28">#REF!</definedName>
    <definedName name="CRIT3">#REF!</definedName>
    <definedName name="CRIT4" localSheetId="28">#REF!</definedName>
    <definedName name="CRIT4">#REF!</definedName>
    <definedName name="CRIT5" localSheetId="28">#REF!</definedName>
    <definedName name="CRIT5">#REF!</definedName>
    <definedName name="CRIT6" localSheetId="28">#REF!</definedName>
    <definedName name="CRIT6">#REF!</definedName>
    <definedName name="CRIT7" localSheetId="28">#REF!</definedName>
    <definedName name="CRIT7">#REF!</definedName>
    <definedName name="CRIT8" localSheetId="28">#REF!</definedName>
    <definedName name="CRIT8">#REF!</definedName>
    <definedName name="CRIT9" localSheetId="28">#REF!</definedName>
    <definedName name="CRIT9">#REF!</definedName>
    <definedName name="CRITINST" localSheetId="28">#REF!</definedName>
    <definedName name="CRITINST">#REF!</definedName>
    <definedName name="CRITPURC" localSheetId="28">#REF!</definedName>
    <definedName name="CRITPURC">#REF!</definedName>
    <definedName name="CropEstablishmentWage" localSheetId="28">#REF!</definedName>
    <definedName name="CropEstablishmentWage">#REF!</definedName>
    <definedName name="CropManagementWage" localSheetId="28">#REF!</definedName>
    <definedName name="CropManagementWage">#REF!</definedName>
    <definedName name="CRS" localSheetId="28">#REF!</definedName>
    <definedName name="CRS">#REF!</definedName>
    <definedName name="CRT_EXT" localSheetId="28">#REF!</definedName>
    <definedName name="CRT_EXT">#REF!</definedName>
    <definedName name="CRT_INT" localSheetId="28">#REF!</definedName>
    <definedName name="CRT_INT">#REF!</definedName>
    <definedName name="CS" localSheetId="28">#REF!</definedName>
    <definedName name="CS">#REF!</definedName>
    <definedName name="CS_10" localSheetId="28">#REF!</definedName>
    <definedName name="CS_10">#REF!</definedName>
    <definedName name="CS_100" localSheetId="28">#REF!</definedName>
    <definedName name="CS_100">#REF!</definedName>
    <definedName name="CS_10S" localSheetId="28">#REF!</definedName>
    <definedName name="CS_10S">#REF!</definedName>
    <definedName name="CS_120" localSheetId="28">#REF!</definedName>
    <definedName name="CS_120">#REF!</definedName>
    <definedName name="CS_140" localSheetId="28">#REF!</definedName>
    <definedName name="CS_140">#REF!</definedName>
    <definedName name="CS_160" localSheetId="28">#REF!</definedName>
    <definedName name="CS_160">#REF!</definedName>
    <definedName name="CS_20" localSheetId="28">#REF!</definedName>
    <definedName name="CS_20">#REF!</definedName>
    <definedName name="CS_30" localSheetId="28">#REF!</definedName>
    <definedName name="CS_30">#REF!</definedName>
    <definedName name="CS_40" localSheetId="28">#REF!</definedName>
    <definedName name="CS_40">#REF!</definedName>
    <definedName name="CS_40S" localSheetId="28">#REF!</definedName>
    <definedName name="CS_40S">#REF!</definedName>
    <definedName name="CS_5S" localSheetId="28">#REF!</definedName>
    <definedName name="CS_5S">#REF!</definedName>
    <definedName name="CS_60" localSheetId="28">#REF!</definedName>
    <definedName name="CS_60">#REF!</definedName>
    <definedName name="CS_80" localSheetId="28">#REF!</definedName>
    <definedName name="CS_80">#REF!</definedName>
    <definedName name="CS_80S" localSheetId="28">#REF!</definedName>
    <definedName name="CS_80S">#REF!</definedName>
    <definedName name="CS_STD" localSheetId="28">#REF!</definedName>
    <definedName name="CS_STD">#REF!</definedName>
    <definedName name="CS_XS" localSheetId="28">#REF!</definedName>
    <definedName name="CS_XS">#REF!</definedName>
    <definedName name="CS_XXS" localSheetId="28">#REF!</definedName>
    <definedName name="CS_XXS">#REF!</definedName>
    <definedName name="csd3p" localSheetId="28">#REF!</definedName>
    <definedName name="csd3p">#REF!</definedName>
    <definedName name="csddg1p" localSheetId="28">#REF!</definedName>
    <definedName name="csddg1p">#REF!</definedName>
    <definedName name="csddt1p" localSheetId="28">#REF!</definedName>
    <definedName name="csddt1p">#REF!</definedName>
    <definedName name="csht3p" localSheetId="28">#REF!</definedName>
    <definedName name="csht3p">#REF!</definedName>
    <definedName name="CSMBA" localSheetId="28">#REF!</definedName>
    <definedName name="CSMBA">#REF!</definedName>
    <definedName name="CT" localSheetId="28">#REF!</definedName>
    <definedName name="CT">#REF!</definedName>
    <definedName name="CT_50" localSheetId="28">#REF!</definedName>
    <definedName name="CT_50">#REF!</definedName>
    <definedName name="CT_KSTK" localSheetId="28">#REF!</definedName>
    <definedName name="CT_KSTK">#REF!</definedName>
    <definedName name="CT_MCX" localSheetId="28">#REF!</definedName>
    <definedName name="CT_MCX">#REF!</definedName>
    <definedName name="CT0.4" localSheetId="28">#REF!</definedName>
    <definedName name="CT0.4">#REF!</definedName>
    <definedName name="CTBL" localSheetId="28">#REF!</definedName>
    <definedName name="CTBL">#REF!</definedName>
    <definedName name="CTCT" localSheetId="28">#REF!</definedName>
    <definedName name="CTCT">#REF!</definedName>
    <definedName name="CTCT1" hidden="1">{"'Sheet1'!$L$16"}</definedName>
    <definedName name="ctdn9697" localSheetId="28">#REF!</definedName>
    <definedName name="ctdn9697">#REF!</definedName>
    <definedName name="CTDZ" localSheetId="28">#REF!</definedName>
    <definedName name="CTDZ">#REF!</definedName>
    <definedName name="CTDz35" localSheetId="28">#REF!</definedName>
    <definedName name="CTDz35">#REF!</definedName>
    <definedName name="CTGT2" localSheetId="28">#REF!</definedName>
    <definedName name="CTGT2">#REF!</definedName>
    <definedName name="CTGT3" localSheetId="28">#REF!</definedName>
    <definedName name="CTGT3">#REF!</definedName>
    <definedName name="CTGT4" localSheetId="28">#REF!</definedName>
    <definedName name="CTGT4">#REF!</definedName>
    <definedName name="CTGT5" localSheetId="28">#REF!</definedName>
    <definedName name="CTGT5">#REF!</definedName>
    <definedName name="ctiep" localSheetId="28">#REF!</definedName>
    <definedName name="ctiep">#REF!</definedName>
    <definedName name="CTN" localSheetId="28">#REF!</definedName>
    <definedName name="CTN">#REF!</definedName>
    <definedName name="cto" localSheetId="28">#REF!</definedName>
    <definedName name="cto">#REF!</definedName>
    <definedName name="CTV_EXT" localSheetId="28">#REF!</definedName>
    <definedName name="CTV_EXT">#REF!</definedName>
    <definedName name="CTV_HKS" localSheetId="28">#REF!</definedName>
    <definedName name="CTV_HKS">#REF!</definedName>
    <definedName name="cu" localSheetId="28">#REF!</definedName>
    <definedName name="cu">#REF!</definedName>
    <definedName name="CU_LY" localSheetId="28">#REF!</definedName>
    <definedName name="CU_LY">#REF!</definedName>
    <definedName name="CU_LY_VAN_CHUYEN_GIA_QUYEN" localSheetId="28">#REF!</definedName>
    <definedName name="CU_LY_VAN_CHUYEN_GIA_QUYEN">#REF!</definedName>
    <definedName name="culy" localSheetId="28">#REF!</definedName>
    <definedName name="culy">#REF!</definedName>
    <definedName name="CuLy_Q" localSheetId="28">#REF!</definedName>
    <definedName name="CuLy_Q">#REF!</definedName>
    <definedName name="cun" localSheetId="28">#REF!</definedName>
    <definedName name="cun">#REF!</definedName>
    <definedName name="cuoc_vc" localSheetId="28">#REF!</definedName>
    <definedName name="cuoc_vc">#REF!</definedName>
    <definedName name="CuocVC" localSheetId="28">#REF!</definedName>
    <definedName name="CuocVC">#REF!</definedName>
    <definedName name="CURRENCY" localSheetId="28">#REF!</definedName>
    <definedName name="CURRENCY">#REF!</definedName>
    <definedName name="Currency_tec" localSheetId="28">#REF!</definedName>
    <definedName name="Currency_tec">#REF!</definedName>
    <definedName name="cutback" localSheetId="28">#REF!</definedName>
    <definedName name="cutback">#REF!</definedName>
    <definedName name="CVC_Q" localSheetId="28">#REF!</definedName>
    <definedName name="CVC_Q">#REF!</definedName>
    <definedName name="CX" localSheetId="28">#REF!</definedName>
    <definedName name="CX">#REF!</definedName>
    <definedName name="cy" localSheetId="28">#REF!</definedName>
    <definedName name="cy">#REF!</definedName>
    <definedName name="D" localSheetId="28">#REF!</definedName>
    <definedName name="D">#REF!</definedName>
    <definedName name="d_" localSheetId="28">#REF!</definedName>
    <definedName name="d_">#REF!</definedName>
    <definedName name="D_7101A_B" localSheetId="28">#REF!</definedName>
    <definedName name="D_7101A_B">#REF!</definedName>
    <definedName name="D_L" localSheetId="28">#REF!</definedName>
    <definedName name="D_L">#REF!</definedName>
    <definedName name="D_n" localSheetId="28">#REF!</definedName>
    <definedName name="D_n">#REF!</definedName>
    <definedName name="d1_" localSheetId="28">#REF!</definedName>
    <definedName name="d1_">#REF!</definedName>
    <definedName name="D1Z" localSheetId="28">#REF!</definedName>
    <definedName name="D1Z">#REF!</definedName>
    <definedName name="d2_" localSheetId="28">#REF!</definedName>
    <definedName name="d2_">#REF!</definedName>
    <definedName name="d3_" localSheetId="28">#REF!</definedName>
    <definedName name="d3_">#REF!</definedName>
    <definedName name="D4Z" localSheetId="28">#REF!</definedName>
    <definedName name="D4Z">#REF!</definedName>
    <definedName name="DA" localSheetId="28">#REF!</definedName>
    <definedName name="DA">#REF!</definedName>
    <definedName name="da1x1" localSheetId="28">#REF!</definedName>
    <definedName name="da1x1">#REF!</definedName>
    <definedName name="da2x4" localSheetId="28">#REF!</definedName>
    <definedName name="da2x4">#REF!</definedName>
    <definedName name="Da4x6" localSheetId="28">#REF!</definedName>
    <definedName name="Da4x6">#REF!</definedName>
    <definedName name="da4x7" localSheetId="28">#REF!</definedName>
    <definedName name="da4x7">#REF!</definedName>
    <definedName name="Dad" hidden="1">{"'Sheet1'!$L$16"}</definedName>
    <definedName name="dah" localSheetId="28">#REF!</definedName>
    <definedName name="dah">#REF!</definedName>
    <definedName name="dahb" localSheetId="28">#REF!</definedName>
    <definedName name="dahb">#REF!</definedName>
    <definedName name="dahg" localSheetId="28">#REF!</definedName>
    <definedName name="dahg">#REF!</definedName>
    <definedName name="dahnlt" localSheetId="28">#REF!</definedName>
    <definedName name="dahnlt">#REF!</definedName>
    <definedName name="dahoc" localSheetId="28">#REF!</definedName>
    <definedName name="dahoc">#REF!</definedName>
    <definedName name="DAKT" localSheetId="28">#REF!</definedName>
    <definedName name="DAKT">#REF!</definedName>
    <definedName name="dam">78000</definedName>
    <definedName name="dam_24" localSheetId="28">#REF!</definedName>
    <definedName name="dam_24">#REF!</definedName>
    <definedName name="damban1kw" localSheetId="28">#REF!</definedName>
    <definedName name="damban1kw">#REF!</definedName>
    <definedName name="damcoc60" localSheetId="28">#REF!</definedName>
    <definedName name="damcoc60">#REF!</definedName>
    <definedName name="damcoc80" localSheetId="28">#REF!</definedName>
    <definedName name="damcoc80">#REF!</definedName>
    <definedName name="damdui1.5" localSheetId="28">#REF!</definedName>
    <definedName name="damdui1.5">#REF!</definedName>
    <definedName name="DamNgang" localSheetId="28">#REF!</definedName>
    <definedName name="DamNgang">#REF!</definedName>
    <definedName name="danducsan" localSheetId="28">#REF!</definedName>
    <definedName name="danducsan">#REF!</definedName>
    <definedName name="dao" localSheetId="28">#REF!</definedName>
    <definedName name="dao">#REF!</definedName>
    <definedName name="DAO_DAT" localSheetId="28">#REF!</definedName>
    <definedName name="DAO_DAT">#REF!</definedName>
    <definedName name="dao0.65" localSheetId="28">#REF!</definedName>
    <definedName name="dao0.65">#REF!</definedName>
    <definedName name="dao1.0" localSheetId="28">#REF!</definedName>
    <definedName name="dao1.0">#REF!</definedName>
    <definedName name="dap" localSheetId="28">#REF!</definedName>
    <definedName name="dap">#REF!</definedName>
    <definedName name="dapdbm1" localSheetId="28">#REF!</definedName>
    <definedName name="dapdbm1">#REF!</definedName>
    <definedName name="dapdbm2" localSheetId="28">#REF!</definedName>
    <definedName name="dapdbm2">#REF!</definedName>
    <definedName name="DAT" localSheetId="28">#REF!</definedName>
    <definedName name="DAT">#REF!</definedName>
    <definedName name="data" localSheetId="28">#REF!</definedName>
    <definedName name="data">#REF!</definedName>
    <definedName name="data1" localSheetId="28" hidden="1">#REF!</definedName>
    <definedName name="data1" hidden="1">#REF!</definedName>
    <definedName name="Data11" localSheetId="28">#REF!</definedName>
    <definedName name="Data11">#REF!</definedName>
    <definedName name="data1204" localSheetId="28">#REF!</definedName>
    <definedName name="data1204">#REF!</definedName>
    <definedName name="data2" localSheetId="28" hidden="1">#REF!</definedName>
    <definedName name="data2" hidden="1">#REF!</definedName>
    <definedName name="data3" localSheetId="28" hidden="1">#REF!</definedName>
    <definedName name="data3" hidden="1">#REF!</definedName>
    <definedName name="Data41" localSheetId="28">#REF!</definedName>
    <definedName name="Data41">#REF!</definedName>
    <definedName name="DataStaff" localSheetId="28">#REF!</definedName>
    <definedName name="DataStaff">#REF!</definedName>
    <definedName name="DATAÙ" localSheetId="28">#REF!</definedName>
    <definedName name="DATAÙ">#REF!</definedName>
    <definedName name="Daucapcongotnong" localSheetId="28">#REF!</definedName>
    <definedName name="Daucapcongotnong">#REF!</definedName>
    <definedName name="Daucaplapdattrongvangoainha" localSheetId="28">#REF!</definedName>
    <definedName name="Daucaplapdattrongvangoainha">#REF!</definedName>
    <definedName name="DaucotdongcuaUc" localSheetId="28">#REF!</definedName>
    <definedName name="DaucotdongcuaUc">#REF!</definedName>
    <definedName name="Daucotdongnhom" localSheetId="28">#REF!</definedName>
    <definedName name="Daucotdongnhom">#REF!</definedName>
    <definedName name="daunoi" localSheetId="28">#REF!</definedName>
    <definedName name="daunoi">#REF!</definedName>
    <definedName name="Daunoinhomdong" localSheetId="28">#REF!</definedName>
    <definedName name="Daunoinhomdong">#REF!</definedName>
    <definedName name="dayAE35" localSheetId="28">#REF!</definedName>
    <definedName name="dayAE35">#REF!</definedName>
    <definedName name="dayAE50" localSheetId="28">#REF!</definedName>
    <definedName name="dayAE50">#REF!</definedName>
    <definedName name="dayAE70" localSheetId="28">#REF!</definedName>
    <definedName name="dayAE70">#REF!</definedName>
    <definedName name="dayAE95" localSheetId="28">#REF!</definedName>
    <definedName name="dayAE95">#REF!</definedName>
    <definedName name="DayCEV" localSheetId="28">#REF!</definedName>
    <definedName name="DayCEV">#REF!</definedName>
    <definedName name="DBASE" localSheetId="28">#REF!</definedName>
    <definedName name="DBASE">#REF!</definedName>
    <definedName name="dbln" localSheetId="28">#REF!</definedName>
    <definedName name="dbln">#REF!</definedName>
    <definedName name="DBT" localSheetId="28">#REF!</definedName>
    <definedName name="DBT">#REF!</definedName>
    <definedName name="DCHINH" localSheetId="28">#REF!</definedName>
    <definedName name="DCHINH">#REF!</definedName>
    <definedName name="DCL_22">12117600</definedName>
    <definedName name="DCL_35">25490000</definedName>
    <definedName name="DÇm_33" localSheetId="28">#REF!</definedName>
    <definedName name="DÇm_33">#REF!</definedName>
    <definedName name="dctc35" localSheetId="28">#REF!</definedName>
    <definedName name="dctc35">#REF!</definedName>
    <definedName name="DD" localSheetId="28">#REF!</definedName>
    <definedName name="DD">#REF!</definedName>
    <definedName name="ddabm" localSheetId="28">#REF!</definedName>
    <definedName name="ddabm">#REF!</definedName>
    <definedName name="ddbm500" localSheetId="28">#REF!</definedName>
    <definedName name="ddbm500">#REF!</definedName>
    <definedName name="ddd" localSheetId="28">#REF!</definedName>
    <definedName name="ddd">#REF!</definedName>
    <definedName name="dden" localSheetId="28">#REF!</definedName>
    <definedName name="dden">#REF!</definedName>
    <definedName name="DDM" localSheetId="28">#REF!</definedName>
    <definedName name="DDM">#REF!</definedName>
    <definedName name="de" localSheetId="28">#REF!</definedName>
    <definedName name="de">#REF!</definedName>
    <definedName name="den_bu" localSheetId="28">#REF!</definedName>
    <definedName name="den_bu">#REF!</definedName>
    <definedName name="denbu" localSheetId="28">#REF!</definedName>
    <definedName name="denbu">#REF!</definedName>
    <definedName name="Det32x3" localSheetId="28">#REF!</definedName>
    <definedName name="Det32x3">#REF!</definedName>
    <definedName name="Det35x3" localSheetId="28">#REF!</definedName>
    <definedName name="Det35x3">#REF!</definedName>
    <definedName name="Det40x4" localSheetId="28">#REF!</definedName>
    <definedName name="Det40x4">#REF!</definedName>
    <definedName name="Det50x5" localSheetId="28">#REF!</definedName>
    <definedName name="Det50x5">#REF!</definedName>
    <definedName name="Det63x6" localSheetId="28">#REF!</definedName>
    <definedName name="Det63x6">#REF!</definedName>
    <definedName name="Det75x6" localSheetId="28">#REF!</definedName>
    <definedName name="Det75x6">#REF!</definedName>
    <definedName name="df" localSheetId="28">#REF!</definedName>
    <definedName name="df">#REF!</definedName>
    <definedName name="dg_5cau" localSheetId="28">#REF!</definedName>
    <definedName name="dg_5cau">#REF!</definedName>
    <definedName name="DG_M_C_X" localSheetId="28">#REF!</definedName>
    <definedName name="DG_M_C_X">#REF!</definedName>
    <definedName name="DG1M3BETONG" localSheetId="28">#REF!</definedName>
    <definedName name="DG1M3BETONG">#REF!</definedName>
    <definedName name="dgbdII" localSheetId="28">#REF!</definedName>
    <definedName name="dgbdII">#REF!</definedName>
    <definedName name="dgc" localSheetId="28">#REF!</definedName>
    <definedName name="dgc">#REF!</definedName>
    <definedName name="DGCT_T.Quy_P.Thuy_Q" localSheetId="28">#REF!</definedName>
    <definedName name="DGCT_T.Quy_P.Thuy_Q">#REF!</definedName>
    <definedName name="DGCT_TRAUQUYPHUTHUY_HN" localSheetId="28">#REF!</definedName>
    <definedName name="DGCT_TRAUQUYPHUTHUY_HN">#REF!</definedName>
    <definedName name="DGCTI592" localSheetId="28">#REF!</definedName>
    <definedName name="DGCTI592">#REF!</definedName>
    <definedName name="dgd" localSheetId="28">#REF!</definedName>
    <definedName name="dgd">#REF!</definedName>
    <definedName name="DGHSDT" localSheetId="28">#REF!</definedName>
    <definedName name="DGHSDT">#REF!</definedName>
    <definedName name="DGIA2" localSheetId="28">#REF!</definedName>
    <definedName name="DGIA2">#REF!</definedName>
    <definedName name="dgnc" localSheetId="28">#REF!</definedName>
    <definedName name="dgnc">#REF!</definedName>
    <definedName name="dgqndn" localSheetId="28">#REF!</definedName>
    <definedName name="dgqndn">#REF!</definedName>
    <definedName name="DGR.STKHGIRN" hidden="1">{"'Sheet1'!$L$16"}</definedName>
    <definedName name="dgvl" localSheetId="28">#REF!</definedName>
    <definedName name="dgvl">#REF!</definedName>
    <definedName name="dhoc" localSheetId="28">#REF!</definedName>
    <definedName name="dhoc">#REF!</definedName>
    <definedName name="dhom" localSheetId="28">#REF!</definedName>
    <definedName name="dhom">#REF!</definedName>
    <definedName name="dia_diem" localSheetId="28">#REF!</definedName>
    <definedName name="dia_diem">#REF!</definedName>
    <definedName name="dien" localSheetId="28">#REF!</definedName>
    <definedName name="dien">#REF!</definedName>
    <definedName name="dientichck" localSheetId="28">#REF!</definedName>
    <definedName name="dientichck">#REF!</definedName>
    <definedName name="dim" localSheetId="28">#REF!</definedName>
    <definedName name="dim">#REF!</definedName>
    <definedName name="dinh" localSheetId="28">#REF!</definedName>
    <definedName name="dinh">#REF!</definedName>
    <definedName name="dinh2" localSheetId="28">#REF!</definedName>
    <definedName name="dinh2">#REF!</definedName>
    <definedName name="Dinhmuc" localSheetId="28">#REF!</definedName>
    <definedName name="Dinhmuc">#REF!</definedName>
    <definedName name="Discount" localSheetId="28" hidden="1">#REF!</definedName>
    <definedName name="Discount" hidden="1">#REF!</definedName>
    <definedName name="display_area_2" localSheetId="28" hidden="1">#REF!</definedName>
    <definedName name="display_area_2" hidden="1">#REF!</definedName>
    <definedName name="DL" localSheetId="28">#REF!</definedName>
    <definedName name="DL">#REF!</definedName>
    <definedName name="DLC" localSheetId="28">#REF!</definedName>
    <definedName name="DLC">#REF!</definedName>
    <definedName name="dm56bxd" localSheetId="28">#REF!</definedName>
    <definedName name="dm56bxd">#REF!</definedName>
    <definedName name="DMGT" localSheetId="28">#REF!</definedName>
    <definedName name="DMGT">#REF!</definedName>
    <definedName name="DMHD" localSheetId="28">#REF!</definedName>
    <definedName name="DMHD">#REF!</definedName>
    <definedName name="DMKH" localSheetId="28">#REF!</definedName>
    <definedName name="DMKH">#REF!</definedName>
    <definedName name="DMlapdatxa" localSheetId="28">#REF!</definedName>
    <definedName name="DMlapdatxa">#REF!</definedName>
    <definedName name="DMTK" localSheetId="28">#REF!</definedName>
    <definedName name="DMTK">#REF!</definedName>
    <definedName name="DMTL" localSheetId="28">#REF!</definedName>
    <definedName name="DMTL">#REF!</definedName>
    <definedName name="DMVT" localSheetId="28">#REF!</definedName>
    <definedName name="DMVT">#REF!</definedName>
    <definedName name="DN" localSheetId="28">#REF!</definedName>
    <definedName name="DN">#REF!</definedName>
    <definedName name="DÑt45x4" localSheetId="28">#REF!</definedName>
    <definedName name="DÑt45x4">#REF!</definedName>
    <definedName name="do" hidden="1">{"'Sheet1'!$L$16"}</definedName>
    <definedName name="doan1" localSheetId="28">#REF!</definedName>
    <definedName name="doan1">#REF!</definedName>
    <definedName name="doan2" localSheetId="28">#REF!</definedName>
    <definedName name="doan2">#REF!</definedName>
    <definedName name="doan3" localSheetId="28">#REF!</definedName>
    <definedName name="doan3">#REF!</definedName>
    <definedName name="doan4" localSheetId="28">#REF!</definedName>
    <definedName name="doan4">#REF!</definedName>
    <definedName name="doan5" localSheetId="28">#REF!</definedName>
    <definedName name="doan5">#REF!</definedName>
    <definedName name="doan6" localSheetId="28">#REF!</definedName>
    <definedName name="doan6">#REF!</definedName>
    <definedName name="DoanI_2" localSheetId="28">#REF!</definedName>
    <definedName name="DoanI_2">#REF!</definedName>
    <definedName name="DoanII_2" localSheetId="28">#REF!</definedName>
    <definedName name="DoanII_2">#REF!</definedName>
    <definedName name="dobt" localSheetId="28">#REF!</definedName>
    <definedName name="dobt">#REF!</definedName>
    <definedName name="DOC" localSheetId="28">#REF!</definedName>
    <definedName name="DOC">#REF!</definedName>
    <definedName name="Document_array">{"Book1"}</definedName>
    <definedName name="Documents_array" localSheetId="28">#REF!</definedName>
    <definedName name="Documents_array">#REF!</definedName>
    <definedName name="DON_GIA_3282" localSheetId="28">#REF!</definedName>
    <definedName name="DON_GIA_3282">#REF!</definedName>
    <definedName name="DON_GIA_3283" localSheetId="28">#REF!</definedName>
    <definedName name="DON_GIA_3283">#REF!</definedName>
    <definedName name="Dongia" localSheetId="28">#REF!</definedName>
    <definedName name="Dongia">#REF!</definedName>
    <definedName name="dongiavanchuyen" localSheetId="28">#REF!</definedName>
    <definedName name="dongiavanchuyen">#REF!</definedName>
    <definedName name="DRAFT" localSheetId="28">#REF!</definedName>
    <definedName name="DRAFT">#REF!</definedName>
    <definedName name="drda" localSheetId="28">#REF!</definedName>
    <definedName name="drda">#REF!</definedName>
    <definedName name="drdat" localSheetId="28">#REF!</definedName>
    <definedName name="drdat">#REF!</definedName>
    <definedName name="dry.." localSheetId="28">#REF!</definedName>
    <definedName name="dry..">#REF!</definedName>
    <definedName name="ds" localSheetId="28">#REF!</definedName>
    <definedName name="ds">#REF!</definedName>
    <definedName name="ds1pnc" localSheetId="28">#REF!</definedName>
    <definedName name="ds1pnc">#REF!</definedName>
    <definedName name="ds1pvl" localSheetId="28">#REF!</definedName>
    <definedName name="ds1pvl">#REF!</definedName>
    <definedName name="ds3pnc" localSheetId="28">#REF!</definedName>
    <definedName name="ds3pnc">#REF!</definedName>
    <definedName name="ds3pvl" localSheetId="28">#REF!</definedName>
    <definedName name="ds3pvl">#REF!</definedName>
    <definedName name="DSTD_Clear">[0]!DSTD_Clear</definedName>
    <definedName name="DSUMDATA" localSheetId="28">#REF!</definedName>
    <definedName name="DSUMDATA">#REF!</definedName>
    <definedName name="dtich1" localSheetId="28">#REF!</definedName>
    <definedName name="dtich1">#REF!</definedName>
    <definedName name="dtich2" localSheetId="28">#REF!</definedName>
    <definedName name="dtich2">#REF!</definedName>
    <definedName name="dtich3" localSheetId="28">#REF!</definedName>
    <definedName name="dtich3">#REF!</definedName>
    <definedName name="dtich4" localSheetId="28">#REF!</definedName>
    <definedName name="dtich4">#REF!</definedName>
    <definedName name="dtich5" localSheetId="28">#REF!</definedName>
    <definedName name="dtich5">#REF!</definedName>
    <definedName name="dtich6" localSheetId="28">#REF!</definedName>
    <definedName name="dtich6">#REF!</definedName>
    <definedName name="DTKS" localSheetId="28">#REF!</definedName>
    <definedName name="DTKS">#REF!</definedName>
    <definedName name="DTT" localSheetId="28">#REF!</definedName>
    <definedName name="DTT">#REF!</definedName>
    <definedName name="dttdb" localSheetId="28">#REF!</definedName>
    <definedName name="dttdb">#REF!</definedName>
    <definedName name="dttdg" localSheetId="28">#REF!</definedName>
    <definedName name="dttdg">#REF!</definedName>
    <definedName name="DU_TOAN_CHI_TIET_KHO_BAI" localSheetId="28">#REF!</definedName>
    <definedName name="DU_TOAN_CHI_TIET_KHO_BAI">#REF!</definedName>
    <definedName name="dung" hidden="1">{"'Sheet1'!$L$16"}</definedName>
    <definedName name="duoi" localSheetId="28">#REF!</definedName>
    <definedName name="duoi">#REF!</definedName>
    <definedName name="DuongLoai1" localSheetId="28">#REF!</definedName>
    <definedName name="DuongLoai1">#REF!</definedName>
    <definedName name="DuongLoai2" localSheetId="28">#REF!</definedName>
    <definedName name="DuongLoai2">#REF!</definedName>
    <definedName name="DuongLoai3" localSheetId="28">#REF!</definedName>
    <definedName name="DuongLoai3">#REF!</definedName>
    <definedName name="DuongLoai4" localSheetId="28">#REF!</definedName>
    <definedName name="DuongLoai4">#REF!</definedName>
    <definedName name="DuongLoai5" localSheetId="28">#REF!</definedName>
    <definedName name="DuongLoai5">#REF!</definedName>
    <definedName name="DUT" localSheetId="28">#REF!</definedName>
    <definedName name="DUT">#REF!</definedName>
    <definedName name="DutoanDongmo" localSheetId="28">#REF!</definedName>
    <definedName name="DutoanDongmo">#REF!</definedName>
    <definedName name="dxd" localSheetId="28">#REF!</definedName>
    <definedName name="dxd">#REF!</definedName>
    <definedName name="DZ_04" localSheetId="28">#REF!</definedName>
    <definedName name="DZ_04">#REF!</definedName>
    <definedName name="DZ_35" localSheetId="28">#REF!</definedName>
    <definedName name="DZ_35">#REF!</definedName>
    <definedName name="Ea" localSheetId="28">#REF!</definedName>
    <definedName name="Ea">#REF!</definedName>
    <definedName name="Eb" localSheetId="28">#REF!</definedName>
    <definedName name="Eb">#REF!</definedName>
    <definedName name="Ebdam" localSheetId="28">#REF!</definedName>
    <definedName name="Ebdam">#REF!</definedName>
    <definedName name="EBT" localSheetId="28">#REF!</definedName>
    <definedName name="EBT">#REF!</definedName>
    <definedName name="Ec" localSheetId="28">#REF!</definedName>
    <definedName name="Ec">#REF!</definedName>
    <definedName name="Ecdc" localSheetId="28">#REF!</definedName>
    <definedName name="Ecdc">#REF!</definedName>
    <definedName name="Ecot1" localSheetId="28">#REF!</definedName>
    <definedName name="Ecot1">#REF!</definedName>
    <definedName name="EDR" localSheetId="28">#REF!</definedName>
    <definedName name="EDR">#REF!</definedName>
    <definedName name="Eff_min" localSheetId="28">#REF!</definedName>
    <definedName name="Eff_min">#REF!</definedName>
    <definedName name="Email" localSheetId="28">#REF!</definedName>
    <definedName name="Email">#REF!</definedName>
    <definedName name="emb" localSheetId="28">#REF!</definedName>
    <definedName name="emb">#REF!</definedName>
    <definedName name="En" localSheetId="28">#REF!</definedName>
    <definedName name="En">#REF!</definedName>
    <definedName name="end" localSheetId="28">#REF!</definedName>
    <definedName name="end">#REF!</definedName>
    <definedName name="End_1" localSheetId="28">#REF!</definedName>
    <definedName name="End_1">#REF!</definedName>
    <definedName name="End_10" localSheetId="28">#REF!</definedName>
    <definedName name="End_10">#REF!</definedName>
    <definedName name="End_11" localSheetId="28">#REF!</definedName>
    <definedName name="End_11">#REF!</definedName>
    <definedName name="End_12" localSheetId="28">#REF!</definedName>
    <definedName name="End_12">#REF!</definedName>
    <definedName name="End_13" localSheetId="28">#REF!</definedName>
    <definedName name="End_13">#REF!</definedName>
    <definedName name="End_2" localSheetId="28">#REF!</definedName>
    <definedName name="End_2">#REF!</definedName>
    <definedName name="End_3" localSheetId="28">#REF!</definedName>
    <definedName name="End_3">#REF!</definedName>
    <definedName name="End_4" localSheetId="28">#REF!</definedName>
    <definedName name="End_4">#REF!</definedName>
    <definedName name="End_5" localSheetId="28">#REF!</definedName>
    <definedName name="End_5">#REF!</definedName>
    <definedName name="End_6" localSheetId="28">#REF!</definedName>
    <definedName name="End_6">#REF!</definedName>
    <definedName name="End_7" localSheetId="28">#REF!</definedName>
    <definedName name="End_7">#REF!</definedName>
    <definedName name="End_8" localSheetId="28">#REF!</definedName>
    <definedName name="End_8">#REF!</definedName>
    <definedName name="End_9" localSheetId="28">#REF!</definedName>
    <definedName name="End_9">#REF!</definedName>
    <definedName name="Eo" localSheetId="28">#REF!</definedName>
    <definedName name="Eo">#REF!</definedName>
    <definedName name="EQI" localSheetId="28">#REF!</definedName>
    <definedName name="EQI">#REF!</definedName>
    <definedName name="ETCDC" localSheetId="28">#REF!</definedName>
    <definedName name="ETCDC">#REF!</definedName>
    <definedName name="EVNB" localSheetId="28">#REF!</definedName>
    <definedName name="EVNB">#REF!</definedName>
    <definedName name="ex" localSheetId="28">#REF!</definedName>
    <definedName name="ex">#REF!</definedName>
    <definedName name="EXC" localSheetId="28">#REF!</definedName>
    <definedName name="EXC">#REF!</definedName>
    <definedName name="EXCH" localSheetId="28">#REF!</definedName>
    <definedName name="EXCH">#REF!</definedName>
    <definedName name="F" localSheetId="28">#REF!</definedName>
    <definedName name="F">#REF!</definedName>
    <definedName name="F_Class1" localSheetId="28">#REF!</definedName>
    <definedName name="F_Class1">#REF!</definedName>
    <definedName name="F_Class2" localSheetId="28">#REF!</definedName>
    <definedName name="F_Class2">#REF!</definedName>
    <definedName name="F_Class3" localSheetId="28">#REF!</definedName>
    <definedName name="F_Class3">#REF!</definedName>
    <definedName name="F_Class4" localSheetId="28">#REF!</definedName>
    <definedName name="F_Class4">#REF!</definedName>
    <definedName name="F_Class5" localSheetId="28">#REF!</definedName>
    <definedName name="F_Class5">#REF!</definedName>
    <definedName name="F1bo" localSheetId="28">#REF!</definedName>
    <definedName name="F1bo">#REF!</definedName>
    <definedName name="f82E46" localSheetId="28">#REF!</definedName>
    <definedName name="f82E46">#REF!</definedName>
    <definedName name="f92F56" localSheetId="28">#REF!</definedName>
    <definedName name="f92F56">#REF!</definedName>
    <definedName name="FACTOR" localSheetId="28">#REF!</definedName>
    <definedName name="FACTOR">#REF!</definedName>
    <definedName name="Fax" localSheetId="28">#REF!</definedName>
    <definedName name="Fax">#REF!</definedName>
    <definedName name="Fay" localSheetId="28">#REF!</definedName>
    <definedName name="Fay">#REF!</definedName>
    <definedName name="fbsdggdsf">{"DZ-TDTB2.XLS","Dcksat.xls"}</definedName>
    <definedName name="Fc" localSheetId="28">#REF!</definedName>
    <definedName name="Fc">#REF!</definedName>
    <definedName name="fc_" localSheetId="28">#REF!</definedName>
    <definedName name="fc_">#REF!</definedName>
    <definedName name="FC5_total" localSheetId="28">#REF!</definedName>
    <definedName name="FC5_total">#REF!</definedName>
    <definedName name="FC6_total" localSheetId="28">#REF!</definedName>
    <definedName name="FC6_total">#REF!</definedName>
    <definedName name="FCode" localSheetId="28" hidden="1">#REF!</definedName>
    <definedName name="FCode" hidden="1">#REF!</definedName>
    <definedName name="fcp" localSheetId="28">#REF!</definedName>
    <definedName name="fcp">#REF!</definedName>
    <definedName name="Fdaymong" localSheetId="28">#REF!</definedName>
    <definedName name="Fdaymong">#REF!</definedName>
    <definedName name="FDR" localSheetId="28">#REF!</definedName>
    <definedName name="FDR">#REF!</definedName>
    <definedName name="fff" hidden="1">{"'Sheet1'!$L$16"}</definedName>
    <definedName name="fg" hidden="1">{"'Sheet1'!$L$16"}</definedName>
    <definedName name="fh" localSheetId="28">#REF!</definedName>
    <definedName name="fh">#REF!</definedName>
    <definedName name="Fi" localSheetId="28">#REF!</definedName>
    <definedName name="Fi">#REF!</definedName>
    <definedName name="FI_12">4820</definedName>
    <definedName name="fII" localSheetId="28">#REF!</definedName>
    <definedName name="fII">#REF!</definedName>
    <definedName name="Fnc" localSheetId="28">#REF!</definedName>
    <definedName name="Fnc">#REF!</definedName>
    <definedName name="Fng" localSheetId="28">#REF!</definedName>
    <definedName name="Fng">#REF!</definedName>
    <definedName name="fr_ani" localSheetId="28">#REF!</definedName>
    <definedName name="fr_ani">#REF!</definedName>
    <definedName name="frK_bls" localSheetId="28">#REF!</definedName>
    <definedName name="frK_bls">#REF!</definedName>
    <definedName name="frN_bls" localSheetId="28">#REF!</definedName>
    <definedName name="frN_bls">#REF!</definedName>
    <definedName name="frP_bls" localSheetId="28">#REF!</definedName>
    <definedName name="frP_bls">#REF!</definedName>
    <definedName name="fs" localSheetId="28">#REF!</definedName>
    <definedName name="fs">#REF!</definedName>
    <definedName name="fsdfdsf" hidden="1">{"'Sheet1'!$L$16"}</definedName>
    <definedName name="ftd" localSheetId="28">#REF!</definedName>
    <definedName name="ftd">#REF!</definedName>
    <definedName name="fth" localSheetId="28">#REF!</definedName>
    <definedName name="fth">#REF!</definedName>
    <definedName name="fuji" localSheetId="28">#REF!</definedName>
    <definedName name="fuji">#REF!</definedName>
    <definedName name="fv" localSheetId="28">#REF!</definedName>
    <definedName name="fv">#REF!</definedName>
    <definedName name="fy" localSheetId="28">#REF!</definedName>
    <definedName name="fy">#REF!</definedName>
    <definedName name="Fy_" localSheetId="28">#REF!</definedName>
    <definedName name="Fy_">#REF!</definedName>
    <definedName name="G">{"'Sheet1'!$L$16"}</definedName>
    <definedName name="g_" localSheetId="28">#REF!</definedName>
    <definedName name="g_">#REF!</definedName>
    <definedName name="G_ME" localSheetId="28">#REF!</definedName>
    <definedName name="G_ME">#REF!</definedName>
    <definedName name="gach" localSheetId="28">#REF!</definedName>
    <definedName name="gach">#REF!</definedName>
    <definedName name="GAHT" localSheetId="28">#REF!</definedName>
    <definedName name="GAHT">#REF!</definedName>
    <definedName name="GaicapbocCuXLPEPVCPVCloaiCEVV18den35kV" localSheetId="28">#REF!</definedName>
    <definedName name="GaicapbocCuXLPEPVCPVCloaiCEVV18den35kV">#REF!</definedName>
    <definedName name="gama" localSheetId="28">#REF!</definedName>
    <definedName name="gama">#REF!</definedName>
    <definedName name="Gamadam" localSheetId="28">#REF!</definedName>
    <definedName name="Gamadam">#REF!</definedName>
    <definedName name="GC_DN" localSheetId="28">#REF!</definedName>
    <definedName name="GC_DN">#REF!</definedName>
    <definedName name="GC_HT" localSheetId="28">#REF!</definedName>
    <definedName name="GC_HT">#REF!</definedName>
    <definedName name="GC_TD" localSheetId="28">#REF!</definedName>
    <definedName name="GC_TD">#REF!</definedName>
    <definedName name="GCS" localSheetId="28">#REF!</definedName>
    <definedName name="GCS">#REF!</definedName>
    <definedName name="gd." localSheetId="28">#REF!</definedName>
    <definedName name="gd.">#REF!</definedName>
    <definedName name="GDTD" localSheetId="28">#REF!</definedName>
    <definedName name="GDTD">#REF!</definedName>
    <definedName name="geff" localSheetId="28">#REF!</definedName>
    <definedName name="geff">#REF!</definedName>
    <definedName name="geo" localSheetId="28">#REF!</definedName>
    <definedName name="geo">#REF!</definedName>
    <definedName name="ghichu" localSheetId="28">#REF!</definedName>
    <definedName name="ghichu">#REF!</definedName>
    <definedName name="ghip" localSheetId="28">#REF!</definedName>
    <definedName name="ghip">#REF!</definedName>
    <definedName name="gia" localSheetId="28">#REF!</definedName>
    <definedName name="gia">#REF!</definedName>
    <definedName name="gia_tien" localSheetId="28">#REF!</definedName>
    <definedName name="gia_tien">#REF!</definedName>
    <definedName name="gia_tien_BTN" localSheetId="28">#REF!</definedName>
    <definedName name="gia_tien_BTN">#REF!</definedName>
    <definedName name="GiacapAvanxoanLVABCXLPE" localSheetId="28">#REF!</definedName>
    <definedName name="GiacapAvanxoanLVABCXLPE">#REF!</definedName>
    <definedName name="GiacapbocCuXLPEPVCDSTAPVCloaiCEVVST" localSheetId="28">#REF!</definedName>
    <definedName name="GiacapbocCuXLPEPVCDSTAPVCloaiCEVVST">#REF!</definedName>
    <definedName name="GiacapbocCuXLPEPVCDSTPVCloaiCEVVST12den24kV" localSheetId="28">#REF!</definedName>
    <definedName name="GiacapbocCuXLPEPVCDSTPVCloaiCEVVST12den24kV">#REF!</definedName>
    <definedName name="GiacapbocCuXLPEPVCDSTPVCloaiCEVVST18den35kV" localSheetId="28">#REF!</definedName>
    <definedName name="GiacapbocCuXLPEPVCDSTPVCloaiCEVVST18den35kV">#REF!</definedName>
    <definedName name="GiacapbocCuXLPEPVCloaiCEV" localSheetId="28">#REF!</definedName>
    <definedName name="GiacapbocCuXLPEPVCloaiCEV">#REF!</definedName>
    <definedName name="GiacapbocCuXLPEPVCloaiCEV12den24kV" localSheetId="28">#REF!</definedName>
    <definedName name="GiacapbocCuXLPEPVCloaiCEV12den24kV">#REF!</definedName>
    <definedName name="GiacapbocCuXLPEPVCloaiCEV18den35kV" localSheetId="28">#REF!</definedName>
    <definedName name="GiacapbocCuXLPEPVCloaiCEV18den35kV">#REF!</definedName>
    <definedName name="GiacapbocCuXLPEPVCPVCloaiCEVV12den24kV" localSheetId="28">#REF!</definedName>
    <definedName name="GiacapbocCuXLPEPVCPVCloaiCEVV12den24kV">#REF!</definedName>
    <definedName name="GiacapbocCuXLPEPVCSWPVCloaiCEVVSW12den24kV" localSheetId="28">#REF!</definedName>
    <definedName name="GiacapbocCuXLPEPVCSWPVCloaiCEVVSW12den24kV">#REF!</definedName>
    <definedName name="GiacapbocCuXLPEPVCSWPVCloaiCEVVSW18den35kV" localSheetId="28">#REF!</definedName>
    <definedName name="GiacapbocCuXLPEPVCSWPVCloaiCEVVSW18den35kV">#REF!</definedName>
    <definedName name="GiadayACbocPVC" localSheetId="28">#REF!</definedName>
    <definedName name="GiadayACbocPVC">#REF!</definedName>
    <definedName name="GiadayAS" localSheetId="28">#REF!</definedName>
    <definedName name="GiadayAS">#REF!</definedName>
    <definedName name="GiadayAtran" localSheetId="28">#REF!</definedName>
    <definedName name="GiadayAtran">#REF!</definedName>
    <definedName name="GiadayAV" localSheetId="28">#REF!</definedName>
    <definedName name="GiadayAV">#REF!</definedName>
    <definedName name="GiadayAXLPE1kVlkyhieuAE" localSheetId="28">#REF!</definedName>
    <definedName name="GiadayAXLPE1kVlkyhieuAE">#REF!</definedName>
    <definedName name="GiadaycapCEV" localSheetId="28">#REF!</definedName>
    <definedName name="GiadaycapCEV">#REF!</definedName>
    <definedName name="GiadaycapCuPVC600V" localSheetId="28">#REF!</definedName>
    <definedName name="GiadaycapCuPVC600V">#REF!</definedName>
    <definedName name="GiadayCVV" localSheetId="28">#REF!</definedName>
    <definedName name="GiadayCVV">#REF!</definedName>
    <definedName name="GiadayMtran" localSheetId="28">#REF!</definedName>
    <definedName name="GiadayMtran">#REF!</definedName>
    <definedName name="Giasatthep" localSheetId="28">#REF!</definedName>
    <definedName name="Giasatthep">#REF!</definedName>
    <definedName name="Giavatlieukhac" localSheetId="28">#REF!</definedName>
    <definedName name="Giavatlieukhac">#REF!</definedName>
    <definedName name="GIAVL_TRALY" localSheetId="28">#REF!</definedName>
    <definedName name="GIAVL_TRALY">#REF!</definedName>
    <definedName name="Giocong" localSheetId="28">#REF!</definedName>
    <definedName name="Giocong">#REF!</definedName>
    <definedName name="giotuoi" localSheetId="28">#REF!</definedName>
    <definedName name="giotuoi">#REF!</definedName>
    <definedName name="GJ" localSheetId="28">#REF!</definedName>
    <definedName name="GJ">#REF!</definedName>
    <definedName name="gkGTGT" localSheetId="28">#REF!</definedName>
    <definedName name="gkGTGT">#REF!</definedName>
    <definedName name="gkkjl" hidden="1">{"'Sheet1'!$L$16"}</definedName>
    <definedName name="gl3p" localSheetId="28">#REF!</definedName>
    <definedName name="gl3p">#REF!</definedName>
    <definedName name="gld" localSheetId="28">#REF!</definedName>
    <definedName name="gld">#REF!</definedName>
    <definedName name="Goc32x3" localSheetId="28">#REF!</definedName>
    <definedName name="Goc32x3">#REF!</definedName>
    <definedName name="Goc35x3" localSheetId="28">#REF!</definedName>
    <definedName name="Goc35x3">#REF!</definedName>
    <definedName name="Goc40x4" localSheetId="28">#REF!</definedName>
    <definedName name="Goc40x4">#REF!</definedName>
    <definedName name="Goc45x4" localSheetId="28">#REF!</definedName>
    <definedName name="Goc45x4">#REF!</definedName>
    <definedName name="Goc50x5" localSheetId="28">#REF!</definedName>
    <definedName name="Goc50x5">#REF!</definedName>
    <definedName name="Goc63x6" localSheetId="28">#REF!</definedName>
    <definedName name="Goc63x6">#REF!</definedName>
    <definedName name="Goc75x6" localSheetId="28">#REF!</definedName>
    <definedName name="Goc75x6">#REF!</definedName>
    <definedName name="govan" localSheetId="28">#REF!</definedName>
    <definedName name="govan">#REF!</definedName>
    <definedName name="GP" localSheetId="28">#REF!</definedName>
    <definedName name="GP">#REF!</definedName>
    <definedName name="GRID" localSheetId="28">#REF!</definedName>
    <definedName name="GRID">#REF!</definedName>
    <definedName name="gse" localSheetId="28">#REF!</definedName>
    <definedName name="gse">#REF!</definedName>
    <definedName name="gt" localSheetId="28">#REF!</definedName>
    <definedName name="gt">#REF!</definedName>
    <definedName name="Gtb" localSheetId="28">#REF!</definedName>
    <definedName name="Gtb">#REF!</definedName>
    <definedName name="gtbtt" localSheetId="28">#REF!</definedName>
    <definedName name="gtbtt">#REF!</definedName>
    <definedName name="GTRI" localSheetId="28">#REF!</definedName>
    <definedName name="GTRI">#REF!</definedName>
    <definedName name="gtst" localSheetId="28">#REF!</definedName>
    <definedName name="gtst">#REF!</definedName>
    <definedName name="GTXL" localSheetId="28">#REF!</definedName>
    <definedName name="GTXL">#REF!</definedName>
    <definedName name="gvan" localSheetId="28">#REF!</definedName>
    <definedName name="gvan">#REF!</definedName>
    <definedName name="GVL_LDT" localSheetId="28">#REF!</definedName>
    <definedName name="GVL_LDT">#REF!</definedName>
    <definedName name="Gxl" localSheetId="28">#REF!</definedName>
    <definedName name="Gxl">#REF!</definedName>
    <definedName name="gxltt" localSheetId="28">#REF!</definedName>
    <definedName name="gxltt">#REF!</definedName>
    <definedName name="h_" localSheetId="28">#REF!</definedName>
    <definedName name="h_">#REF!</definedName>
    <definedName name="h__" localSheetId="28">#REF!</definedName>
    <definedName name="h__">#REF!</definedName>
    <definedName name="h_0" localSheetId="28">#REF!</definedName>
    <definedName name="h_0">#REF!</definedName>
    <definedName name="H_1" localSheetId="28">#REF!</definedName>
    <definedName name="H_1">#REF!</definedName>
    <definedName name="H_2" localSheetId="28">#REF!</definedName>
    <definedName name="H_2">#REF!</definedName>
    <definedName name="H_3" localSheetId="28">#REF!</definedName>
    <definedName name="H_3">#REF!</definedName>
    <definedName name="H_Class1" localSheetId="28">#REF!</definedName>
    <definedName name="H_Class1">#REF!</definedName>
    <definedName name="H_Class2" localSheetId="28">#REF!</definedName>
    <definedName name="H_Class2">#REF!</definedName>
    <definedName name="H_Class3" localSheetId="28">#REF!</definedName>
    <definedName name="H_Class3">#REF!</definedName>
    <definedName name="H_Class4" localSheetId="28">#REF!</definedName>
    <definedName name="H_Class4">#REF!</definedName>
    <definedName name="H_Class5" localSheetId="28">#REF!</definedName>
    <definedName name="H_Class5">#REF!</definedName>
    <definedName name="H_ng_mòc_cáng_trÖnh" localSheetId="28">#REF!</definedName>
    <definedName name="H_ng_mòc_cáng_trÖnh">#REF!</definedName>
    <definedName name="H0.4" localSheetId="28">#REF!</definedName>
    <definedName name="H0.4">#REF!</definedName>
    <definedName name="h18x" localSheetId="28">#REF!</definedName>
    <definedName name="h18x">#REF!</definedName>
    <definedName name="H21dai75" localSheetId="28">#REF!</definedName>
    <definedName name="H21dai75">#REF!</definedName>
    <definedName name="H21dai9" localSheetId="28">#REF!</definedName>
    <definedName name="H21dai9">#REF!</definedName>
    <definedName name="H22dai6" localSheetId="28">#REF!</definedName>
    <definedName name="H22dai6">#REF!</definedName>
    <definedName name="H22dai75" localSheetId="28">#REF!</definedName>
    <definedName name="H22dai75">#REF!</definedName>
    <definedName name="h30x" localSheetId="28">#REF!</definedName>
    <definedName name="h30x">#REF!</definedName>
    <definedName name="H43dai6" localSheetId="28">#REF!</definedName>
    <definedName name="H43dai6">#REF!</definedName>
    <definedName name="H43dai75" localSheetId="28">#REF!</definedName>
    <definedName name="H43dai75">#REF!</definedName>
    <definedName name="H43dai9" localSheetId="28">#REF!</definedName>
    <definedName name="H43dai9">#REF!</definedName>
    <definedName name="H44dai6" localSheetId="28">#REF!</definedName>
    <definedName name="H44dai6">#REF!</definedName>
    <definedName name="H44dai75" localSheetId="28">#REF!</definedName>
    <definedName name="H44dai75">#REF!</definedName>
    <definedName name="H44dai9" localSheetId="28">#REF!</definedName>
    <definedName name="H44dai9">#REF!</definedName>
    <definedName name="Ha" localSheetId="28">#REF!</definedName>
    <definedName name="Ha">#REF!</definedName>
    <definedName name="hangmuc" localSheetId="28">#REF!</definedName>
    <definedName name="hangmuc">#REF!</definedName>
    <definedName name="Hanhkiem" localSheetId="28">#REF!</definedName>
    <definedName name="Hanhkiem">#REF!</definedName>
    <definedName name="HapCKVA" localSheetId="28">#REF!</definedName>
    <definedName name="HapCKVA">#REF!</definedName>
    <definedName name="HapCKvar" localSheetId="28">#REF!</definedName>
    <definedName name="HapCKvar">#REF!</definedName>
    <definedName name="HapCKW" localSheetId="28">#REF!</definedName>
    <definedName name="HapCKW">#REF!</definedName>
    <definedName name="HapIKVA" localSheetId="28">#REF!</definedName>
    <definedName name="HapIKVA">#REF!</definedName>
    <definedName name="HapIKvar" localSheetId="28">#REF!</definedName>
    <definedName name="HapIKvar">#REF!</definedName>
    <definedName name="HapIKW" localSheetId="28">#REF!</definedName>
    <definedName name="HapIKW">#REF!</definedName>
    <definedName name="HapKVA" localSheetId="28">#REF!</definedName>
    <definedName name="HapKVA">#REF!</definedName>
    <definedName name="HapSKVA" localSheetId="28">#REF!</definedName>
    <definedName name="HapSKVA">#REF!</definedName>
    <definedName name="HarvestingWage" localSheetId="28">#REF!</definedName>
    <definedName name="HarvestingWage">#REF!</definedName>
    <definedName name="hau" localSheetId="28">#REF!</definedName>
    <definedName name="hau">#REF!</definedName>
    <definedName name="Hb" localSheetId="28">#REF!</definedName>
    <definedName name="Hb">#REF!</definedName>
    <definedName name="Hbb" localSheetId="28">#REF!</definedName>
    <definedName name="Hbb">#REF!</definedName>
    <definedName name="HBC" localSheetId="28">#REF!</definedName>
    <definedName name="HBC">#REF!</definedName>
    <definedName name="HBL" localSheetId="28">#REF!</definedName>
    <definedName name="HBL">#REF!</definedName>
    <definedName name="Hbtt" localSheetId="28">#REF!</definedName>
    <definedName name="Hbtt">#REF!</definedName>
    <definedName name="Hc" localSheetId="28">#REF!</definedName>
    <definedName name="Hc">#REF!</definedName>
    <definedName name="Hcb" localSheetId="28">#REF!</definedName>
    <definedName name="Hcb">#REF!</definedName>
    <definedName name="HCM" localSheetId="28">#REF!</definedName>
    <definedName name="HCM">#REF!</definedName>
    <definedName name="HCPH" localSheetId="28">#REF!</definedName>
    <definedName name="HCPH">#REF!</definedName>
    <definedName name="HCS" localSheetId="28">#REF!</definedName>
    <definedName name="HCS">#REF!</definedName>
    <definedName name="Hctt" localSheetId="28">#REF!</definedName>
    <definedName name="Hctt">#REF!</definedName>
    <definedName name="HCU" localSheetId="28">#REF!</definedName>
    <definedName name="HCU">#REF!</definedName>
    <definedName name="Hd" localSheetId="28">#REF!</definedName>
    <definedName name="Hd">#REF!</definedName>
    <definedName name="Hdb" localSheetId="28">#REF!</definedName>
    <definedName name="Hdb">#REF!</definedName>
    <definedName name="HDC" localSheetId="28">#REF!</definedName>
    <definedName name="HDC">#REF!</definedName>
    <definedName name="Hdtt" localSheetId="28">#REF!</definedName>
    <definedName name="Hdtt">#REF!</definedName>
    <definedName name="HDU" localSheetId="28">#REF!</definedName>
    <definedName name="HDU">#REF!</definedName>
    <definedName name="He" localSheetId="28">#REF!</definedName>
    <definedName name="He">#REF!</definedName>
    <definedName name="HE_SO_KHO_KHAN_CANG_DAY" localSheetId="28">#REF!</definedName>
    <definedName name="HE_SO_KHO_KHAN_CANG_DAY">#REF!</definedName>
    <definedName name="Heä_soá_laép_xaø_H">1.7</definedName>
    <definedName name="heä_soá_sình_laày" localSheetId="28">#REF!</definedName>
    <definedName name="heä_soá_sình_laày">#REF!</definedName>
    <definedName name="heso0.7" localSheetId="28">#REF!</definedName>
    <definedName name="heso0.7">#REF!</definedName>
    <definedName name="HHBQ" localSheetId="28">#REF!</definedName>
    <definedName name="HHBQ">#REF!</definedName>
    <definedName name="HHcat" localSheetId="28">#REF!</definedName>
    <definedName name="HHcat">#REF!</definedName>
    <definedName name="HHda" localSheetId="28">#REF!</definedName>
    <definedName name="HHda">#REF!</definedName>
    <definedName name="hhhh" localSheetId="28">#REF!</definedName>
    <definedName name="hhhh">#REF!</definedName>
    <definedName name="HHIC" localSheetId="28">#REF!</definedName>
    <definedName name="HHIC">#REF!</definedName>
    <definedName name="HHT" localSheetId="28">#REF!</definedName>
    <definedName name="HHT">#REF!</definedName>
    <definedName name="HiddenRows" localSheetId="28" hidden="1">#REF!</definedName>
    <definedName name="HiddenRows" hidden="1">#REF!</definedName>
    <definedName name="hien" localSheetId="28">#REF!</definedName>
    <definedName name="hien">#REF!</definedName>
    <definedName name="hjjkl" hidden="1">{"'Sheet1'!$L$16"}</definedName>
    <definedName name="HKE" localSheetId="28">#REF!</definedName>
    <definedName name="HKE">#REF!</definedName>
    <definedName name="hkjkl" hidden="1">{#N/A,#N/A,FALSE,"Chi tiÆt"}</definedName>
    <definedName name="HKL" localSheetId="28">#REF!</definedName>
    <definedName name="HKL">#REF!</definedName>
    <definedName name="HKLHI" localSheetId="28">#REF!</definedName>
    <definedName name="HKLHI">#REF!</definedName>
    <definedName name="HKLL" localSheetId="28">#REF!</definedName>
    <definedName name="HKLL">#REF!</definedName>
    <definedName name="HKLLLO" localSheetId="28">#REF!</definedName>
    <definedName name="HKLLLO">#REF!</definedName>
    <definedName name="HLC" localSheetId="28">#REF!</definedName>
    <definedName name="HLC">#REF!</definedName>
    <definedName name="HLIC" localSheetId="28">#REF!</definedName>
    <definedName name="HLIC">#REF!</definedName>
    <definedName name="HLU" localSheetId="28">#REF!</definedName>
    <definedName name="HLU">#REF!</definedName>
    <definedName name="Ho" localSheetId="28">#REF!</definedName>
    <definedName name="Ho">#REF!</definedName>
    <definedName name="hÖ_sè_vËt_liÖu_ho__b_nh" localSheetId="28">#REF!</definedName>
    <definedName name="hÖ_sè_vËt_liÖu_ho__b_nh">#REF!</definedName>
    <definedName name="Hoa" localSheetId="28">#REF!</definedName>
    <definedName name="Hoa">#REF!</definedName>
    <definedName name="hoc">55000</definedName>
    <definedName name="Hocluc" localSheetId="28">#REF!</definedName>
    <definedName name="Hocluc">#REF!</definedName>
    <definedName name="HOME_MANP" localSheetId="28">#REF!</definedName>
    <definedName name="HOME_MANP">#REF!</definedName>
    <definedName name="HOMEOFFICE_COST" localSheetId="28">#REF!</definedName>
    <definedName name="HOMEOFFICE_COST">#REF!</definedName>
    <definedName name="Hong_Quang" localSheetId="28">#REF!</definedName>
    <definedName name="Hong_Quang">#REF!</definedName>
    <definedName name="Hopnoicap" localSheetId="28">#REF!</definedName>
    <definedName name="Hopnoicap">#REF!</definedName>
    <definedName name="Hoto" localSheetId="28">#REF!</definedName>
    <definedName name="Hoto">#REF!</definedName>
    <definedName name="HR" localSheetId="28">#REF!</definedName>
    <definedName name="HR">#REF!</definedName>
    <definedName name="HRC" localSheetId="28">#REF!</definedName>
    <definedName name="HRC">#REF!</definedName>
    <definedName name="Hs" localSheetId="28">#REF!</definedName>
    <definedName name="Hs">#REF!</definedName>
    <definedName name="Hsb" localSheetId="28">#REF!</definedName>
    <definedName name="Hsb">#REF!</definedName>
    <definedName name="HSCT3">0.1</definedName>
    <definedName name="hsd" localSheetId="28">#REF!</definedName>
    <definedName name="hsd">#REF!</definedName>
    <definedName name="hsdc" localSheetId="28">#REF!</definedName>
    <definedName name="hsdc">#REF!</definedName>
    <definedName name="hsdc1" localSheetId="28">#REF!</definedName>
    <definedName name="hsdc1">#REF!</definedName>
    <definedName name="HSDN">2.5</definedName>
    <definedName name="HSGG" localSheetId="28">#REF!</definedName>
    <definedName name="HSGG">#REF!</definedName>
    <definedName name="HSHH" localSheetId="28">#REF!</definedName>
    <definedName name="HSHH">#REF!</definedName>
    <definedName name="HSHHUT" localSheetId="28">#REF!</definedName>
    <definedName name="HSHHUT">#REF!</definedName>
    <definedName name="hsk" localSheetId="28">#REF!</definedName>
    <definedName name="hsk">#REF!</definedName>
    <definedName name="hslx" localSheetId="28">#REF!</definedName>
    <definedName name="hslx">#REF!</definedName>
    <definedName name="hsm" localSheetId="28">#REF!</definedName>
    <definedName name="hsm">#REF!</definedName>
    <definedName name="HSMTC" localSheetId="28">#REF!</definedName>
    <definedName name="HSMTC">#REF!</definedName>
    <definedName name="hsnc_cau">1.626</definedName>
    <definedName name="hsnc_cau2">1.626</definedName>
    <definedName name="hsnc_d">1.6356</definedName>
    <definedName name="hsnc_d2">1.6356</definedName>
    <definedName name="HSSL" localSheetId="28">#REF!</definedName>
    <definedName name="HSSL">#REF!</definedName>
    <definedName name="hßm4" localSheetId="28">#REF!</definedName>
    <definedName name="hßm4">#REF!</definedName>
    <definedName name="hstb" localSheetId="28">#REF!</definedName>
    <definedName name="hstb">#REF!</definedName>
    <definedName name="hstdtk" localSheetId="28">#REF!</definedName>
    <definedName name="hstdtk">#REF!</definedName>
    <definedName name="hsthep" localSheetId="28">#REF!</definedName>
    <definedName name="hsthep">#REF!</definedName>
    <definedName name="Hstt" localSheetId="28">#REF!</definedName>
    <definedName name="Hstt">#REF!</definedName>
    <definedName name="HSVC1" localSheetId="28">#REF!</definedName>
    <definedName name="HSVC1">#REF!</definedName>
    <definedName name="HSVC2" localSheetId="28">#REF!</definedName>
    <definedName name="HSVC2">#REF!</definedName>
    <definedName name="HSVC3" localSheetId="28">#REF!</definedName>
    <definedName name="HSVC3">#REF!</definedName>
    <definedName name="hsvl" localSheetId="28">#REF!</definedName>
    <definedName name="hsvl">#REF!</definedName>
    <definedName name="hsvl2">1</definedName>
    <definedName name="HSXA" localSheetId="28">#REF!</definedName>
    <definedName name="HSXA">#REF!</definedName>
    <definedName name="hsxk" localSheetId="28">#REF!</definedName>
    <definedName name="hsxk">#REF!</definedName>
    <definedName name="htdd2003" localSheetId="28">#REF!</definedName>
    <definedName name="htdd2003">#REF!</definedName>
    <definedName name="htlm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"C:\2689\Q\??\00q3961????PTA3??\MyHTML.htm"</definedName>
    <definedName name="HTML_Title" hidden="1">"00Q3961-SUM"</definedName>
    <definedName name="HTNC" localSheetId="28">#REF!</definedName>
    <definedName name="HTNC">#REF!</definedName>
    <definedName name="HTS" localSheetId="28">#REF!</definedName>
    <definedName name="HTS">#REF!</definedName>
    <definedName name="HTU" localSheetId="28">#REF!</definedName>
    <definedName name="HTU">#REF!</definedName>
    <definedName name="HTVL" localSheetId="28">#REF!</definedName>
    <definedName name="HTVL">#REF!</definedName>
    <definedName name="hu" hidden="1">{"'Sheet1'!$L$16"}</definedName>
    <definedName name="hung" hidden="1">{"'Sheet1'!$L$16"}</definedName>
    <definedName name="huy" hidden="1">{"'Sheet1'!$L$16"}</definedName>
    <definedName name="HV" localSheetId="28">#REF!</definedName>
    <definedName name="HV">#REF!</definedName>
    <definedName name="HVBC" localSheetId="28">#REF!</definedName>
    <definedName name="HVBC">#REF!</definedName>
    <definedName name="HVC" localSheetId="28">#REF!</definedName>
    <definedName name="HVC">#REF!</definedName>
    <definedName name="HVL" localSheetId="28">#REF!</definedName>
    <definedName name="HVL">#REF!</definedName>
    <definedName name="HVP" localSheetId="28">#REF!</definedName>
    <definedName name="HVP">#REF!</definedName>
    <definedName name="hvt" localSheetId="28">#REF!</definedName>
    <definedName name="hvt">#REF!</definedName>
    <definedName name="hvtb" localSheetId="28">#REF!</definedName>
    <definedName name="hvtb">#REF!</definedName>
    <definedName name="hvttt" localSheetId="28">#REF!</definedName>
    <definedName name="hvttt">#REF!</definedName>
    <definedName name="Hxn" localSheetId="28">#REF!</definedName>
    <definedName name="Hxn">#REF!</definedName>
    <definedName name="I" localSheetId="28">#REF!</definedName>
    <definedName name="I">#REF!</definedName>
    <definedName name="I_A" localSheetId="28">#REF!</definedName>
    <definedName name="I_A">#REF!</definedName>
    <definedName name="I_B" localSheetId="28">#REF!</definedName>
    <definedName name="I_B">#REF!</definedName>
    <definedName name="I_c" localSheetId="28">#REF!</definedName>
    <definedName name="I_c">#REF!</definedName>
    <definedName name="IDLAB_COST" localSheetId="28">#REF!</definedName>
    <definedName name="IDLAB_COST">#REF!</definedName>
    <definedName name="II_A" localSheetId="28">#REF!</definedName>
    <definedName name="II_A">#REF!</definedName>
    <definedName name="II_B" localSheetId="28">#REF!</definedName>
    <definedName name="II_B">#REF!</definedName>
    <definedName name="II_c" localSheetId="28">#REF!</definedName>
    <definedName name="II_c">#REF!</definedName>
    <definedName name="III_a" localSheetId="28">#REF!</definedName>
    <definedName name="III_a">#REF!</definedName>
    <definedName name="III_B" localSheetId="28">#REF!</definedName>
    <definedName name="III_B">#REF!</definedName>
    <definedName name="III_c" localSheetId="28">#REF!</definedName>
    <definedName name="III_c">#REF!</definedName>
    <definedName name="IND_LAB" localSheetId="28">#REF!</definedName>
    <definedName name="IND_LAB">#REF!</definedName>
    <definedName name="Index">#REF!</definedName>
    <definedName name="INDMANP" localSheetId="28">#REF!</definedName>
    <definedName name="INDMANP">#REF!</definedName>
    <definedName name="INF" localSheetId="28">#REF!</definedName>
    <definedName name="INF">#REF!</definedName>
    <definedName name="Ing" localSheetId="28">#REF!</definedName>
    <definedName name="Ing">#REF!</definedName>
    <definedName name="inputCosti" localSheetId="28">#REF!</definedName>
    <definedName name="inputCosti">#REF!</definedName>
    <definedName name="inputLf" localSheetId="28">#REF!</definedName>
    <definedName name="inputLf">#REF!</definedName>
    <definedName name="inputWTP" localSheetId="28">#REF!</definedName>
    <definedName name="inputWTP">#REF!</definedName>
    <definedName name="INT" localSheetId="28">#REF!</definedName>
    <definedName name="INT">#REF!</definedName>
    <definedName name="Inthu" localSheetId="28">#REF!</definedName>
    <definedName name="Inthu">#REF!</definedName>
    <definedName name="Inthu1" localSheetId="28">#REF!</definedName>
    <definedName name="Inthu1">#REF!</definedName>
    <definedName name="Ip" localSheetId="28">#REF!</definedName>
    <definedName name="Ip">#REF!</definedName>
    <definedName name="IS_a" localSheetId="28">#REF!</definedName>
    <definedName name="IS_a">#REF!</definedName>
    <definedName name="IS_Clay" localSheetId="28">#REF!</definedName>
    <definedName name="IS_Clay">#REF!</definedName>
    <definedName name="IS_pH" localSheetId="28">#REF!</definedName>
    <definedName name="IS_pH">#REF!</definedName>
    <definedName name="itd1.5" localSheetId="28">#REF!</definedName>
    <definedName name="itd1.5">#REF!</definedName>
    <definedName name="itdd1.5" localSheetId="28">#REF!</definedName>
    <definedName name="itdd1.5">#REF!</definedName>
    <definedName name="itddgoi" localSheetId="28">#REF!</definedName>
    <definedName name="itddgoi">#REF!</definedName>
    <definedName name="itdg" localSheetId="28">#REF!</definedName>
    <definedName name="itdg">#REF!</definedName>
    <definedName name="itdgoi" localSheetId="28">#REF!</definedName>
    <definedName name="itdgoi">#REF!</definedName>
    <definedName name="ith1.5" localSheetId="28">#REF!</definedName>
    <definedName name="ith1.5">#REF!</definedName>
    <definedName name="ithg" localSheetId="28">#REF!</definedName>
    <definedName name="ithg">#REF!</definedName>
    <definedName name="ithgoi" localSheetId="28">#REF!</definedName>
    <definedName name="ithgoi">#REF!</definedName>
    <definedName name="IWTP" localSheetId="28">#REF!</definedName>
    <definedName name="IWTP">#REF!</definedName>
    <definedName name="ixy" localSheetId="28">#REF!</definedName>
    <definedName name="ixy">#REF!</definedName>
    <definedName name="J.O" localSheetId="28">#REF!</definedName>
    <definedName name="J.O">#REF!</definedName>
    <definedName name="J.O_GT" localSheetId="28">#REF!</definedName>
    <definedName name="J.O_GT">#REF!</definedName>
    <definedName name="j356C8" localSheetId="28">#REF!</definedName>
    <definedName name="j356C8">#REF!</definedName>
    <definedName name="k" localSheetId="28">#REF!</definedName>
    <definedName name="k">#REF!</definedName>
    <definedName name="k.." localSheetId="28">#REF!</definedName>
    <definedName name="k..">#REF!</definedName>
    <definedName name="K_Class1" localSheetId="28">#REF!</definedName>
    <definedName name="K_Class1">#REF!</definedName>
    <definedName name="K_Class2" localSheetId="28">#REF!</definedName>
    <definedName name="K_Class2">#REF!</definedName>
    <definedName name="K_Class3" localSheetId="28">#REF!</definedName>
    <definedName name="K_Class3">#REF!</definedName>
    <definedName name="K_Class4" localSheetId="28">#REF!</definedName>
    <definedName name="K_Class4">#REF!</definedName>
    <definedName name="K_Class5" localSheetId="28">#REF!</definedName>
    <definedName name="K_Class5">#REF!</definedName>
    <definedName name="K_con" localSheetId="28">#REF!</definedName>
    <definedName name="K_con">#REF!</definedName>
    <definedName name="K_L" localSheetId="28">#REF!</definedName>
    <definedName name="K_L">#REF!</definedName>
    <definedName name="K_lchae" localSheetId="28">#REF!</definedName>
    <definedName name="K_lchae">#REF!</definedName>
    <definedName name="K_run" localSheetId="28">#REF!</definedName>
    <definedName name="K_run">#REF!</definedName>
    <definedName name="K_sed" localSheetId="28">#REF!</definedName>
    <definedName name="K_sed">#REF!</definedName>
    <definedName name="KA" localSheetId="28">#REF!</definedName>
    <definedName name="KA">#REF!</definedName>
    <definedName name="ka." localSheetId="28">#REF!</definedName>
    <definedName name="ka.">#REF!</definedName>
    <definedName name="KAE" localSheetId="28">#REF!</definedName>
    <definedName name="KAE">#REF!</definedName>
    <definedName name="kc" localSheetId="28">#REF!</definedName>
    <definedName name="kc">#REF!</definedName>
    <definedName name="kcdd" localSheetId="28">#REF!</definedName>
    <definedName name="kcdd">#REF!</definedName>
    <definedName name="kcong" localSheetId="28">#REF!</definedName>
    <definedName name="kcong">#REF!</definedName>
    <definedName name="Kcto" localSheetId="28">#REF!</definedName>
    <definedName name="Kcto">#REF!</definedName>
    <definedName name="Kctx" localSheetId="28">#REF!</definedName>
    <definedName name="Kctx">#REF!</definedName>
    <definedName name="KDC" localSheetId="28">#REF!</definedName>
    <definedName name="KDC">#REF!</definedName>
    <definedName name="kdien" localSheetId="28">#REF!</definedName>
    <definedName name="kdien">#REF!</definedName>
    <definedName name="kehoach_09" localSheetId="28">#REF!</definedName>
    <definedName name="kehoach_09">#REF!</definedName>
    <definedName name="Kepcapcacloai" localSheetId="28">#REF!</definedName>
    <definedName name="Kepcapcacloai">#REF!</definedName>
    <definedName name="Ket_Qua_KD" localSheetId="28">#REF!</definedName>
    <definedName name="Ket_Qua_KD">#REF!</definedName>
    <definedName name="KeyFigure" localSheetId="28">#REF!</definedName>
    <definedName name="KeyFigure">#REF!</definedName>
    <definedName name="KFFMAX" localSheetId="28">#REF!</definedName>
    <definedName name="KFFMAX">#REF!</definedName>
    <definedName name="KFFMIN" localSheetId="28">#REF!</definedName>
    <definedName name="KFFMIN">#REF!</definedName>
    <definedName name="kh" localSheetId="28">#REF!</definedName>
    <definedName name="kh">#REF!</definedName>
    <definedName name="khac">2</definedName>
    <definedName name="Khâi" localSheetId="28">#REF!</definedName>
    <definedName name="Khâi">#REF!</definedName>
    <definedName name="khanang" localSheetId="28">#REF!</definedName>
    <definedName name="khanang">#REF!</definedName>
    <definedName name="Khanhdonnoitrunggiannoidieuchinh" localSheetId="28">#REF!</definedName>
    <definedName name="Khanhdonnoitrunggiannoidieuchinh">#REF!</definedName>
    <definedName name="khla09" hidden="1">{"'Sheet1'!$L$16"}</definedName>
    <definedName name="khoannhoi" localSheetId="28">#REF!</definedName>
    <definedName name="khoannhoi">#REF!</definedName>
    <definedName name="KHOI_LUONG_DAT_DAO_DAP" localSheetId="28">#REF!</definedName>
    <definedName name="KHOI_LUONG_DAT_DAO_DAP">#REF!</definedName>
    <definedName name="khong" localSheetId="28">#REF!</definedName>
    <definedName name="khong">#REF!</definedName>
    <definedName name="khongtruotgia" hidden="1">{"'Sheet1'!$L$16"}</definedName>
    <definedName name="khvh09" hidden="1">{"'Sheet1'!$L$16"}</definedName>
    <definedName name="khvx09" hidden="1">{#N/A,#N/A,FALSE,"Chi tiÆt"}</definedName>
    <definedName name="KHYt09" hidden="1">{"'Sheet1'!$L$16"}</definedName>
    <definedName name="kich250" localSheetId="28">#REF!</definedName>
    <definedName name="kich250">#REF!</definedName>
    <definedName name="kich500" localSheetId="28">#REF!</definedName>
    <definedName name="kich500">#REF!</definedName>
    <definedName name="kiem" localSheetId="28">#REF!</definedName>
    <definedName name="kiem">#REF!</definedName>
    <definedName name="Kiem_tra_trung_ten" localSheetId="28">#REF!</definedName>
    <definedName name="Kiem_tra_trung_ten">#REF!</definedName>
    <definedName name="KINH_PHI_DEN_BU" localSheetId="28">#REF!</definedName>
    <definedName name="KINH_PHI_DEN_BU">#REF!</definedName>
    <definedName name="KINH_PHI_DZ0.4KV" localSheetId="28">#REF!</definedName>
    <definedName name="KINH_PHI_DZ0.4KV">#REF!</definedName>
    <definedName name="KINH_PHI_KHAO_SAT__LAP_BCNCKT__TKKTTC" localSheetId="28">#REF!</definedName>
    <definedName name="KINH_PHI_KHAO_SAT__LAP_BCNCKT__TKKTTC">#REF!</definedName>
    <definedName name="KINH_PHI_KHO_BAI" localSheetId="28">#REF!</definedName>
    <definedName name="KINH_PHI_KHO_BAI">#REF!</definedName>
    <definedName name="KINH_PHI_TBA" localSheetId="28">#REF!</definedName>
    <definedName name="KINH_PHI_TBA">#REF!</definedName>
    <definedName name="kkk" localSheetId="28">#REF!</definedName>
    <definedName name="kkk">#REF!</definedName>
    <definedName name="kl" localSheetId="28">#REF!</definedName>
    <definedName name="kl">#REF!</definedName>
    <definedName name="kl_ME" localSheetId="28">#REF!</definedName>
    <definedName name="kl_ME">#REF!</definedName>
    <definedName name="KLC" localSheetId="28">#REF!</definedName>
    <definedName name="KLC">#REF!</definedName>
    <definedName name="KLFMAX" localSheetId="28">#REF!</definedName>
    <definedName name="KLFMAX">#REF!</definedName>
    <definedName name="KLFMIN" localSheetId="28">#REF!</definedName>
    <definedName name="KLFMIN">#REF!</definedName>
    <definedName name="KLHC15" localSheetId="28">#REF!</definedName>
    <definedName name="KLHC15">#REF!</definedName>
    <definedName name="KLHC25" localSheetId="28">#REF!</definedName>
    <definedName name="KLHC25">#REF!</definedName>
    <definedName name="kll" localSheetId="28">#REF!</definedName>
    <definedName name="kll">#REF!</definedName>
    <definedName name="KLLC15" localSheetId="28">#REF!</definedName>
    <definedName name="KLLC15">#REF!</definedName>
    <definedName name="KLLC25" localSheetId="28">#REF!</definedName>
    <definedName name="KLLC25">#REF!</definedName>
    <definedName name="KLMC15" localSheetId="28">#REF!</definedName>
    <definedName name="KLMC15">#REF!</definedName>
    <definedName name="KLMC25" localSheetId="28">#REF!</definedName>
    <definedName name="KLMC25">#REF!</definedName>
    <definedName name="Kng" localSheetId="28">#REF!</definedName>
    <definedName name="Kng">#REF!</definedName>
    <definedName name="kp1ph" localSheetId="28">#REF!</definedName>
    <definedName name="kp1ph">#REF!</definedName>
    <definedName name="KQ_Truong" localSheetId="28">#REF!</definedName>
    <definedName name="KQ_Truong">#REF!</definedName>
    <definedName name="Ks" localSheetId="28">#REF!</definedName>
    <definedName name="Ks">#REF!</definedName>
    <definedName name="ksbn" hidden="1">{"'Sheet1'!$L$16"}</definedName>
    <definedName name="KSbuocBVTC" localSheetId="28">#REF!</definedName>
    <definedName name="KSbuocBVTC">#REF!</definedName>
    <definedName name="KSbuocduan" localSheetId="28">#REF!</definedName>
    <definedName name="KSbuocduan">#REF!</definedName>
    <definedName name="KSbuockythuat" localSheetId="28">#REF!</definedName>
    <definedName name="KSbuockythuat">#REF!</definedName>
    <definedName name="KSdaodiachat" localSheetId="28">#REF!</definedName>
    <definedName name="KSdaodiachat">#REF!</definedName>
    <definedName name="KSdovebando" localSheetId="28">#REF!</definedName>
    <definedName name="KSdovebando">#REF!</definedName>
    <definedName name="KSdovecatdoc" localSheetId="28">#REF!</definedName>
    <definedName name="KSdovecatdoc">#REF!</definedName>
    <definedName name="KSdovecatngang" localSheetId="28">#REF!</definedName>
    <definedName name="KSdovecatngang">#REF!</definedName>
    <definedName name="KSdovetimcong" localSheetId="28">#REF!</definedName>
    <definedName name="KSdovetimcong">#REF!</definedName>
    <definedName name="kshn" hidden="1">{"'Sheet1'!$L$16"}</definedName>
    <definedName name="KSkhongchecaodo" localSheetId="28">#REF!</definedName>
    <definedName name="KSkhongchecaodo">#REF!</definedName>
    <definedName name="KSkhongchematbang" localSheetId="28">#REF!</definedName>
    <definedName name="KSkhongchematbang">#REF!</definedName>
    <definedName name="ksls" hidden="1">{"'Sheet1'!$L$16"}</definedName>
    <definedName name="KSmatduong" localSheetId="28">#REF!</definedName>
    <definedName name="KSmatduong">#REF!</definedName>
    <definedName name="KSthinghiemSPT" localSheetId="28">#REF!</definedName>
    <definedName name="KSthinghiemSPT">#REF!</definedName>
    <definedName name="KSTK" localSheetId="28">#REF!</definedName>
    <definedName name="KSTK">#REF!</definedName>
    <definedName name="KSXDchitieuhoahäccuadat" localSheetId="28">#REF!</definedName>
    <definedName name="KSXDchitieuhoahäccuadat">#REF!</definedName>
    <definedName name="Kte" localSheetId="28">#REF!</definedName>
    <definedName name="Kte">#REF!</definedName>
    <definedName name="KVC" localSheetId="28">#REF!</definedName>
    <definedName name="KVC">#REF!</definedName>
    <definedName name="Kxc" localSheetId="28">#REF!</definedName>
    <definedName name="Kxc">#REF!</definedName>
    <definedName name="Kxp" localSheetId="28">#REF!</definedName>
    <definedName name="Kxp">#REF!</definedName>
    <definedName name="l" localSheetId="28">#REF!</definedName>
    <definedName name="l">#REF!</definedName>
    <definedName name="l_1" localSheetId="28">#REF!</definedName>
    <definedName name="l_1">#REF!</definedName>
    <definedName name="L63x6">5800</definedName>
    <definedName name="Lab_tec" localSheetId="28">#REF!</definedName>
    <definedName name="Lab_tec">#REF!</definedName>
    <definedName name="Labour_cost" localSheetId="28">#REF!</definedName>
    <definedName name="Labour_cost">#REF!</definedName>
    <definedName name="Lac_tec" localSheetId="28">#REF!</definedName>
    <definedName name="Lac_tec">#REF!</definedName>
    <definedName name="lan" localSheetId="28">#REF!</definedName>
    <definedName name="lan">#REF!</definedName>
    <definedName name="LandPreperationWage" localSheetId="28">#REF!</definedName>
    <definedName name="LandPreperationWage">#REF!</definedName>
    <definedName name="langson" hidden="1">{"'Sheet1'!$L$16"}</definedName>
    <definedName name="lanhto" localSheetId="28">#REF!</definedName>
    <definedName name="lanhto">#REF!</definedName>
    <definedName name="LAP_DAT_TBA" localSheetId="28">#REF!</definedName>
    <definedName name="LAP_DAT_TBA">#REF!</definedName>
    <definedName name="LBS_22">107800000</definedName>
    <definedName name="LC5_total" localSheetId="28">#REF!</definedName>
    <definedName name="LC5_total">#REF!</definedName>
    <definedName name="LC6_total" localSheetId="28">#REF!</definedName>
    <definedName name="LC6_total">#REF!</definedName>
    <definedName name="Lcot" localSheetId="28">#REF!</definedName>
    <definedName name="Lcot">#REF!</definedName>
    <definedName name="Lct" localSheetId="28">#REF!</definedName>
    <definedName name="Lct">#REF!</definedName>
    <definedName name="Ld" localSheetId="28">#REF!</definedName>
    <definedName name="Ld">#REF!</definedName>
    <definedName name="limcount" hidden="1">1</definedName>
    <definedName name="Lmk" localSheetId="28">#REF!</definedName>
    <definedName name="Lmk">#REF!</definedName>
    <definedName name="LMU" localSheetId="28">#REF!</definedName>
    <definedName name="LMU">#REF!</definedName>
    <definedName name="LMUSelected" localSheetId="28">#REF!</definedName>
    <definedName name="LMUSelected">#REF!</definedName>
    <definedName name="LN" localSheetId="28">#REF!</definedName>
    <definedName name="LN">#REF!</definedName>
    <definedName name="Lnsc" localSheetId="28">#REF!</definedName>
    <definedName name="Lnsc">#REF!</definedName>
    <definedName name="lntt" localSheetId="28">#REF!</definedName>
    <definedName name="lntt">#REF!</definedName>
    <definedName name="Lo" localSheetId="28">#REF!</definedName>
    <definedName name="Lo">#REF!</definedName>
    <definedName name="LOAI_DUONG" localSheetId="28">#REF!</definedName>
    <definedName name="LOAI_DUONG">#REF!</definedName>
    <definedName name="loaiduan" localSheetId="28">#REF!</definedName>
    <definedName name="loaiduan">#REF!</definedName>
    <definedName name="Loss_tec" localSheetId="28">#REF!</definedName>
    <definedName name="Loss_tec">#REF!</definedName>
    <definedName name="LRMC" localSheetId="28">#REF!</definedName>
    <definedName name="LRMC">#REF!</definedName>
    <definedName name="ltre" localSheetId="28">#REF!</definedName>
    <definedName name="ltre">#REF!</definedName>
    <definedName name="Ltt" localSheetId="28">#REF!</definedName>
    <definedName name="Ltt">#REF!</definedName>
    <definedName name="lulop16" localSheetId="28">#REF!</definedName>
    <definedName name="lulop16">#REF!</definedName>
    <definedName name="luoncap" localSheetId="28">#REF!</definedName>
    <definedName name="luoncap">#REF!</definedName>
    <definedName name="lurung16" localSheetId="28">#REF!</definedName>
    <definedName name="lurung16">#REF!</definedName>
    <definedName name="luthep10" localSheetId="28">#REF!</definedName>
    <definedName name="luthep10">#REF!</definedName>
    <definedName name="luuthong" localSheetId="28">#REF!</definedName>
    <definedName name="luuthong">#REF!</definedName>
    <definedName name="lv.." localSheetId="28">#REF!</definedName>
    <definedName name="lv..">#REF!</definedName>
    <definedName name="lVC" localSheetId="28">#REF!</definedName>
    <definedName name="lVC">#REF!</definedName>
    <definedName name="lvr.." localSheetId="28">#REF!</definedName>
    <definedName name="lvr..">#REF!</definedName>
    <definedName name="Lx" localSheetId="28">#REF!</definedName>
    <definedName name="Lx">#REF!</definedName>
    <definedName name="LX100N" localSheetId="28">#REF!</definedName>
    <definedName name="LX100N">#REF!</definedName>
    <definedName name="m_2" localSheetId="28">#REF!</definedName>
    <definedName name="m_2">#REF!</definedName>
    <definedName name="M0.4" localSheetId="28">#REF!</definedName>
    <definedName name="M0.4">#REF!</definedName>
    <definedName name="M12ba3p" localSheetId="28">#REF!</definedName>
    <definedName name="M12ba3p">#REF!</definedName>
    <definedName name="M12bb1p" localSheetId="28">#REF!</definedName>
    <definedName name="M12bb1p">#REF!</definedName>
    <definedName name="M12cbnc" localSheetId="28">#REF!</definedName>
    <definedName name="M12cbnc">#REF!</definedName>
    <definedName name="M12cbvl" localSheetId="28">#REF!</definedName>
    <definedName name="M12cbvl">#REF!</definedName>
    <definedName name="M14bb1p" localSheetId="28">#REF!</definedName>
    <definedName name="M14bb1p">#REF!</definedName>
    <definedName name="M2H" localSheetId="28">#REF!</definedName>
    <definedName name="M2H">#REF!</definedName>
    <definedName name="m8aanc" localSheetId="28">#REF!</definedName>
    <definedName name="m8aanc">#REF!</definedName>
    <definedName name="m8aavl" localSheetId="28">#REF!</definedName>
    <definedName name="m8aavl">#REF!</definedName>
    <definedName name="Ma3pnc" localSheetId="28">#REF!</definedName>
    <definedName name="Ma3pnc">#REF!</definedName>
    <definedName name="Ma3pvl" localSheetId="28">#REF!</definedName>
    <definedName name="Ma3pvl">#REF!</definedName>
    <definedName name="Maa3pnc" localSheetId="28">#REF!</definedName>
    <definedName name="Maa3pnc">#REF!</definedName>
    <definedName name="Maa3pvl" localSheetId="28">#REF!</definedName>
    <definedName name="Maa3pvl">#REF!</definedName>
    <definedName name="macbt" localSheetId="28">#REF!</definedName>
    <definedName name="macbt">#REF!</definedName>
    <definedName name="MAG" localSheetId="28">#REF!</definedName>
    <definedName name="MAG">#REF!</definedName>
    <definedName name="mahang_k_n" localSheetId="28">#REF!</definedName>
    <definedName name="mahang_k_n">#REF!</definedName>
    <definedName name="mahang_th" localSheetId="28">#REF!</definedName>
    <definedName name="mahang_th">#REF!</definedName>
    <definedName name="MAJ_CON_EQP" localSheetId="28">#REF!</definedName>
    <definedName name="MAJ_CON_EQP">#REF!</definedName>
    <definedName name="MaMay_Q" localSheetId="28">#REF!</definedName>
    <definedName name="MaMay_Q">#REF!</definedName>
    <definedName name="may" localSheetId="28">#REF!</definedName>
    <definedName name="may">#REF!</definedName>
    <definedName name="Mba1p" localSheetId="28">#REF!</definedName>
    <definedName name="Mba1p">#REF!</definedName>
    <definedName name="Mba3p" localSheetId="28">#REF!</definedName>
    <definedName name="Mba3p">#REF!</definedName>
    <definedName name="Mbb3p" localSheetId="28">#REF!</definedName>
    <definedName name="Mbb3p">#REF!</definedName>
    <definedName name="Mbn1p" localSheetId="28">#REF!</definedName>
    <definedName name="Mbn1p">#REF!</definedName>
    <definedName name="MBT" localSheetId="28">#REF!</definedName>
    <definedName name="MBT">#REF!</definedName>
    <definedName name="Mbtong" localSheetId="28">#REF!</definedName>
    <definedName name="Mbtong">#REF!</definedName>
    <definedName name="mc" localSheetId="28">#REF!</definedName>
    <definedName name="mc">#REF!</definedName>
    <definedName name="mc1.5" localSheetId="28">#REF!</definedName>
    <definedName name="mc1.5">#REF!</definedName>
    <definedName name="mc1.5s7" localSheetId="28">#REF!</definedName>
    <definedName name="mc1.5s7">#REF!</definedName>
    <definedName name="mcgd" localSheetId="28">#REF!</definedName>
    <definedName name="mcgd">#REF!</definedName>
    <definedName name="mcgds7" localSheetId="28">#REF!</definedName>
    <definedName name="mcgds7">#REF!</definedName>
    <definedName name="MDBT" localSheetId="28">#REF!</definedName>
    <definedName name="MDBT">#REF!</definedName>
    <definedName name="MDT" localSheetId="28">#REF!</definedName>
    <definedName name="MDT">#REF!</definedName>
    <definedName name="me" localSheetId="28">#REF!</definedName>
    <definedName name="me">#REF!</definedName>
    <definedName name="Mè_A1" localSheetId="28">#REF!</definedName>
    <definedName name="Mè_A1">#REF!</definedName>
    <definedName name="Mè_A2" localSheetId="28">#REF!</definedName>
    <definedName name="Mè_A2">#REF!</definedName>
    <definedName name="MG_A" localSheetId="28">#REF!</definedName>
    <definedName name="MG_A">#REF!</definedName>
    <definedName name="MIH" localSheetId="28">#REF!</definedName>
    <definedName name="MIH">#REF!</definedName>
    <definedName name="Minolta" localSheetId="28">#REF!</definedName>
    <definedName name="Minolta">#REF!</definedName>
    <definedName name="Mita" localSheetId="28">#REF!</definedName>
    <definedName name="Mita">#REF!</definedName>
    <definedName name="MN" localSheetId="28">#REF!</definedName>
    <definedName name="MN">#REF!</definedName>
    <definedName name="mo" hidden="1">{"'Sheet1'!$L$16"}</definedName>
    <definedName name="moi" localSheetId="28">#REF!</definedName>
    <definedName name="moi">#REF!</definedName>
    <definedName name="mongbang" localSheetId="28">#REF!</definedName>
    <definedName name="mongbang">#REF!</definedName>
    <definedName name="mongdon" localSheetId="28">#REF!</definedName>
    <definedName name="mongdon">#REF!</definedName>
    <definedName name="month" localSheetId="28">CONCATENATE("CGS KIDO ",TEXT(#REF!,"mm")," ",YEAR(#REF!))</definedName>
    <definedName name="month">CONCATENATE("CGS KIDO ",TEXT(#REF!,"mm")," ",YEAR(#REF!))</definedName>
    <definedName name="month2" localSheetId="28">CONCATENATE("CGM KIDO ",TEXT(#REF!,"mm")," ",YEAR(#REF!))</definedName>
    <definedName name="month2">CONCATENATE("CGM KIDO ",TEXT(#REF!,"mm")," ",YEAR(#REF!))</definedName>
    <definedName name="Morong" localSheetId="28">#REF!</definedName>
    <definedName name="Morong">#REF!</definedName>
    <definedName name="Morong4054_85" localSheetId="28">#REF!</definedName>
    <definedName name="Morong4054_85">#REF!</definedName>
    <definedName name="ms" localSheetId="28">#REF!</definedName>
    <definedName name="ms">#REF!</definedName>
    <definedName name="mtcdg" localSheetId="28">#REF!</definedName>
    <definedName name="mtcdg">#REF!</definedName>
    <definedName name="MTCLD" localSheetId="28">#REF!</definedName>
    <definedName name="MTCLD">#REF!</definedName>
    <definedName name="MTCT" localSheetId="28">#REF!</definedName>
    <definedName name="MTCT">#REF!</definedName>
    <definedName name="MTMAC12" localSheetId="28">#REF!</definedName>
    <definedName name="MTMAC12">#REF!</definedName>
    <definedName name="MTN" localSheetId="28">#REF!</definedName>
    <definedName name="MTN">#REF!</definedName>
    <definedName name="mtram" localSheetId="28">#REF!</definedName>
    <definedName name="mtram">#REF!</definedName>
    <definedName name="Mtt" localSheetId="28">#REF!</definedName>
    <definedName name="Mtt">#REF!</definedName>
    <definedName name="Mtth" localSheetId="28">#REF!</definedName>
    <definedName name="Mtth">#REF!</definedName>
    <definedName name="MttI" localSheetId="28">#REF!</definedName>
    <definedName name="MttI">#REF!</definedName>
    <definedName name="MttII" localSheetId="28">#REF!</definedName>
    <definedName name="MttII">#REF!</definedName>
    <definedName name="MttX" localSheetId="28">#REF!</definedName>
    <definedName name="MttX">#REF!</definedName>
    <definedName name="Mu" localSheetId="28">#REF!</definedName>
    <definedName name="Mu">#REF!</definedName>
    <definedName name="Mu_" localSheetId="28">#REF!</definedName>
    <definedName name="Mu_">#REF!</definedName>
    <definedName name="MUA" localSheetId="28">#REF!</definedName>
    <definedName name="MUA">#REF!</definedName>
    <definedName name="myle" localSheetId="28">#REF!</definedName>
    <definedName name="myle">#REF!</definedName>
    <definedName name="n" localSheetId="28" hidden="1">#REF!</definedName>
    <definedName name="n" hidden="1">#REF!</definedName>
    <definedName name="N_Class1" localSheetId="28">#REF!</definedName>
    <definedName name="N_Class1">#REF!</definedName>
    <definedName name="N_Class2" localSheetId="28">#REF!</definedName>
    <definedName name="N_Class2">#REF!</definedName>
    <definedName name="N_Class3" localSheetId="28">#REF!</definedName>
    <definedName name="N_Class3">#REF!</definedName>
    <definedName name="N_Class4" localSheetId="28">#REF!</definedName>
    <definedName name="N_Class4">#REF!</definedName>
    <definedName name="N_Class5" localSheetId="28">#REF!</definedName>
    <definedName name="N_Class5">#REF!</definedName>
    <definedName name="N_con" localSheetId="28">#REF!</definedName>
    <definedName name="N_con">#REF!</definedName>
    <definedName name="N_lchae" localSheetId="28">#REF!</definedName>
    <definedName name="N_lchae">#REF!</definedName>
    <definedName name="N_run" localSheetId="28">#REF!</definedName>
    <definedName name="N_run">#REF!</definedName>
    <definedName name="N_sed" localSheetId="28">#REF!</definedName>
    <definedName name="N_sed">#REF!</definedName>
    <definedName name="N_volae" localSheetId="28">#REF!</definedName>
    <definedName name="N_volae">#REF!</definedName>
    <definedName name="n1pig" localSheetId="28">#REF!</definedName>
    <definedName name="n1pig">#REF!</definedName>
    <definedName name="n1pind" localSheetId="28">#REF!</definedName>
    <definedName name="n1pind">#REF!</definedName>
    <definedName name="n1ping" localSheetId="28">#REF!</definedName>
    <definedName name="n1ping">#REF!</definedName>
    <definedName name="n1pint" localSheetId="28">#REF!</definedName>
    <definedName name="n1pint">#REF!</definedName>
    <definedName name="Name" localSheetId="28">#REF!</definedName>
    <definedName name="Name">#REF!</definedName>
    <definedName name="Nan_khoi_cong" localSheetId="28">#REF!</definedName>
    <definedName name="Nan_khoi_cong">#REF!</definedName>
    <definedName name="nc" localSheetId="28">#REF!</definedName>
    <definedName name="nc">#REF!</definedName>
    <definedName name="nc_btm10" localSheetId="28">#REF!</definedName>
    <definedName name="nc_btm10">#REF!</definedName>
    <definedName name="nc_btm100" localSheetId="28">#REF!</definedName>
    <definedName name="nc_btm100">#REF!</definedName>
    <definedName name="nc1p" localSheetId="28">#REF!</definedName>
    <definedName name="nc1p">#REF!</definedName>
    <definedName name="nc3p" localSheetId="28">#REF!</definedName>
    <definedName name="nc3p">#REF!</definedName>
    <definedName name="NCBD100" localSheetId="28">#REF!</definedName>
    <definedName name="NCBD100">#REF!</definedName>
    <definedName name="NCBD200" localSheetId="28">#REF!</definedName>
    <definedName name="NCBD200">#REF!</definedName>
    <definedName name="NCBD250" localSheetId="28">#REF!</definedName>
    <definedName name="NCBD250">#REF!</definedName>
    <definedName name="NCcap0.7" localSheetId="28">#REF!</definedName>
    <definedName name="NCcap0.7">#REF!</definedName>
    <definedName name="NCcap1" localSheetId="28">#REF!</definedName>
    <definedName name="NCcap1">#REF!</definedName>
    <definedName name="nccs" localSheetId="28">#REF!</definedName>
    <definedName name="nccs">#REF!</definedName>
    <definedName name="ncday35" localSheetId="28">#REF!</definedName>
    <definedName name="ncday35">#REF!</definedName>
    <definedName name="ncday50" localSheetId="28">#REF!</definedName>
    <definedName name="ncday50">#REF!</definedName>
    <definedName name="ncday70" localSheetId="28">#REF!</definedName>
    <definedName name="ncday70">#REF!</definedName>
    <definedName name="ncday95" localSheetId="28">#REF!</definedName>
    <definedName name="ncday95">#REF!</definedName>
    <definedName name="NCGF" localSheetId="28">#REF!</definedName>
    <definedName name="NCGF">#REF!</definedName>
    <definedName name="ncgff" localSheetId="28">#REF!</definedName>
    <definedName name="ncgff">#REF!</definedName>
    <definedName name="NCKday" localSheetId="28">#REF!</definedName>
    <definedName name="NCKday">#REF!</definedName>
    <definedName name="NCKT" localSheetId="28">#REF!</definedName>
    <definedName name="NCKT">#REF!</definedName>
    <definedName name="NCLD" localSheetId="28">#REF!</definedName>
    <definedName name="NCLD">#REF!</definedName>
    <definedName name="ncong" localSheetId="28">#REF!</definedName>
    <definedName name="ncong">#REF!</definedName>
    <definedName name="NCPP" localSheetId="28">#REF!</definedName>
    <definedName name="NCPP">#REF!</definedName>
    <definedName name="NCT" localSheetId="28">#REF!</definedName>
    <definedName name="NCT">#REF!</definedName>
    <definedName name="nctn" localSheetId="28">#REF!</definedName>
    <definedName name="nctn">#REF!</definedName>
    <definedName name="nctram" localSheetId="28">#REF!</definedName>
    <definedName name="nctram">#REF!</definedName>
    <definedName name="NCVC100" localSheetId="28">#REF!</definedName>
    <definedName name="NCVC100">#REF!</definedName>
    <definedName name="NCVC200" localSheetId="28">#REF!</definedName>
    <definedName name="NCVC200">#REF!</definedName>
    <definedName name="NCVC250" localSheetId="28">#REF!</definedName>
    <definedName name="NCVC250">#REF!</definedName>
    <definedName name="NCVC3P" localSheetId="28">#REF!</definedName>
    <definedName name="NCVC3P">#REF!</definedName>
    <definedName name="ndc" localSheetId="28">#REF!</definedName>
    <definedName name="ndc">#REF!</definedName>
    <definedName name="NDFN" localSheetId="28">#REF!</definedName>
    <definedName name="NDFN">#REF!</definedName>
    <definedName name="NDFP" localSheetId="28">#REF!</definedName>
    <definedName name="NDFP">#REF!</definedName>
    <definedName name="nenkhi10m3" localSheetId="28">#REF!</definedName>
    <definedName name="nenkhi10m3">#REF!</definedName>
    <definedName name="nenkhi1200" localSheetId="28">#REF!</definedName>
    <definedName name="nenkhi1200">#REF!</definedName>
    <definedName name="neo32mm" localSheetId="28">#REF!</definedName>
    <definedName name="neo32mm">#REF!</definedName>
    <definedName name="neo4T" localSheetId="28">#REF!</definedName>
    <definedName name="neo4T">#REF!</definedName>
    <definedName name="NET" localSheetId="28">#REF!</definedName>
    <definedName name="NET">#REF!</definedName>
    <definedName name="NET_1" localSheetId="28">#REF!</definedName>
    <definedName name="NET_1">#REF!</definedName>
    <definedName name="NET_ANA" localSheetId="28">#REF!</definedName>
    <definedName name="NET_ANA">#REF!</definedName>
    <definedName name="NET_ANA_1" localSheetId="28">#REF!</definedName>
    <definedName name="NET_ANA_1">#REF!</definedName>
    <definedName name="NET_ANA_2" localSheetId="28">#REF!</definedName>
    <definedName name="NET_ANA_2">#REF!</definedName>
    <definedName name="nganh" localSheetId="28">#REF!</definedName>
    <definedName name="nganh">#REF!</definedName>
    <definedName name="nght" localSheetId="28">#REF!</definedName>
    <definedName name="nght">#REF!</definedName>
    <definedName name="NH" localSheetId="28">#REF!</definedName>
    <definedName name="NH">#REF!</definedName>
    <definedName name="Nh_n_cáng" localSheetId="28">#REF!</definedName>
    <definedName name="Nh_n_cáng">#REF!</definedName>
    <definedName name="Nhan_xet_cua_dai">"Picture 1"</definedName>
    <definedName name="nhfffd">{"DZ-TDTB2.XLS","Dcksat.xls"}</definedName>
    <definedName name="nhn" localSheetId="28">#REF!</definedName>
    <definedName name="nhn">#REF!</definedName>
    <definedName name="nhomduan" localSheetId="28">#REF!</definedName>
    <definedName name="nhomduan">#REF!</definedName>
    <definedName name="NHot" localSheetId="28">#REF!</definedName>
    <definedName name="NHot">#REF!</definedName>
    <definedName name="nhu" localSheetId="28">#REF!</definedName>
    <definedName name="nhu">#REF!</definedName>
    <definedName name="nhua" localSheetId="28">#REF!</definedName>
    <definedName name="nhua">#REF!</definedName>
    <definedName name="nhuad" localSheetId="28">#REF!</definedName>
    <definedName name="nhuad">#REF!</definedName>
    <definedName name="nig" localSheetId="28">#REF!</definedName>
    <definedName name="nig">#REF!</definedName>
    <definedName name="nig1p" localSheetId="28">#REF!</definedName>
    <definedName name="nig1p">#REF!</definedName>
    <definedName name="nig3p" localSheetId="28">#REF!</definedName>
    <definedName name="nig3p">#REF!</definedName>
    <definedName name="nignc1p" localSheetId="28">#REF!</definedName>
    <definedName name="nignc1p">#REF!</definedName>
    <definedName name="nigvl1p" localSheetId="28">#REF!</definedName>
    <definedName name="nigvl1p">#REF!</definedName>
    <definedName name="nin" localSheetId="28">#REF!</definedName>
    <definedName name="nin">#REF!</definedName>
    <definedName name="nin14nc3p" localSheetId="28">#REF!</definedName>
    <definedName name="nin14nc3p">#REF!</definedName>
    <definedName name="nin14vl3p" localSheetId="28">#REF!</definedName>
    <definedName name="nin14vl3p">#REF!</definedName>
    <definedName name="nin1903p" localSheetId="28">#REF!</definedName>
    <definedName name="nin1903p">#REF!</definedName>
    <definedName name="nin190nc3p" localSheetId="28">#REF!</definedName>
    <definedName name="nin190nc3p">#REF!</definedName>
    <definedName name="nin190vl3p" localSheetId="28">#REF!</definedName>
    <definedName name="nin190vl3p">#REF!</definedName>
    <definedName name="nin2903p" localSheetId="28">#REF!</definedName>
    <definedName name="nin2903p">#REF!</definedName>
    <definedName name="nin290nc3p" localSheetId="28">#REF!</definedName>
    <definedName name="nin290nc3p">#REF!</definedName>
    <definedName name="nin290vl3p" localSheetId="28">#REF!</definedName>
    <definedName name="nin290vl3p">#REF!</definedName>
    <definedName name="nin3p" localSheetId="28">#REF!</definedName>
    <definedName name="nin3p">#REF!</definedName>
    <definedName name="nind" localSheetId="28">#REF!</definedName>
    <definedName name="nind">#REF!</definedName>
    <definedName name="nind1p" localSheetId="28">#REF!</definedName>
    <definedName name="nind1p">#REF!</definedName>
    <definedName name="nind3p" localSheetId="28">#REF!</definedName>
    <definedName name="nind3p">#REF!</definedName>
    <definedName name="nindnc1p" localSheetId="28">#REF!</definedName>
    <definedName name="nindnc1p">#REF!</definedName>
    <definedName name="nindnc3p" localSheetId="28">#REF!</definedName>
    <definedName name="nindnc3p">#REF!</definedName>
    <definedName name="nindvl1p" localSheetId="28">#REF!</definedName>
    <definedName name="nindvl1p">#REF!</definedName>
    <definedName name="nindvl3p" localSheetId="28">#REF!</definedName>
    <definedName name="nindvl3p">#REF!</definedName>
    <definedName name="ning1p" localSheetId="28">#REF!</definedName>
    <definedName name="ning1p">#REF!</definedName>
    <definedName name="ningnc1p" localSheetId="28">#REF!</definedName>
    <definedName name="ningnc1p">#REF!</definedName>
    <definedName name="ningvl1p" localSheetId="28">#REF!</definedName>
    <definedName name="ningvl1p">#REF!</definedName>
    <definedName name="ninnc3p" localSheetId="28">#REF!</definedName>
    <definedName name="ninnc3p">#REF!</definedName>
    <definedName name="nint1p" localSheetId="28">#REF!</definedName>
    <definedName name="nint1p">#REF!</definedName>
    <definedName name="nintnc1p" localSheetId="28">#REF!</definedName>
    <definedName name="nintnc1p">#REF!</definedName>
    <definedName name="nintvl1p" localSheetId="28">#REF!</definedName>
    <definedName name="nintvl1p">#REF!</definedName>
    <definedName name="ninvl3p" localSheetId="28">#REF!</definedName>
    <definedName name="ninvl3p">#REF!</definedName>
    <definedName name="nl" localSheetId="28">#REF!</definedName>
    <definedName name="nl">#REF!</definedName>
    <definedName name="nl1p" localSheetId="28">#REF!</definedName>
    <definedName name="nl1p">#REF!</definedName>
    <definedName name="nl3p" localSheetId="28">#REF!</definedName>
    <definedName name="nl3p">#REF!</definedName>
    <definedName name="NLFElse" localSheetId="28">#REF!</definedName>
    <definedName name="NLFElse">#REF!</definedName>
    <definedName name="NLHC15" localSheetId="28">#REF!</definedName>
    <definedName name="NLHC15">#REF!</definedName>
    <definedName name="NLHC25" localSheetId="28">#REF!</definedName>
    <definedName name="NLHC25">#REF!</definedName>
    <definedName name="NLLC15" localSheetId="28">#REF!</definedName>
    <definedName name="NLLC15">#REF!</definedName>
    <definedName name="NLLC25" localSheetId="28">#REF!</definedName>
    <definedName name="NLLC25">#REF!</definedName>
    <definedName name="NLMC15" localSheetId="28">#REF!</definedName>
    <definedName name="NLMC15">#REF!</definedName>
    <definedName name="NLMC25" localSheetId="28">#REF!</definedName>
    <definedName name="NLMC25">#REF!</definedName>
    <definedName name="nlnc3p" localSheetId="28">#REF!</definedName>
    <definedName name="nlnc3p">#REF!</definedName>
    <definedName name="nlnc3pha" localSheetId="28">#REF!</definedName>
    <definedName name="nlnc3pha">#REF!</definedName>
    <definedName name="NLTK1p" localSheetId="28">#REF!</definedName>
    <definedName name="NLTK1p">#REF!</definedName>
    <definedName name="nlvl3p" localSheetId="28">#REF!</definedName>
    <definedName name="nlvl3p">#REF!</definedName>
    <definedName name="nm" localSheetId="28">#REF!</definedName>
    <definedName name="nm">#REF!</definedName>
    <definedName name="Nms" localSheetId="28">#REF!</definedName>
    <definedName name="Nms">#REF!</definedName>
    <definedName name="nn1p" localSheetId="28">#REF!</definedName>
    <definedName name="nn1p">#REF!</definedName>
    <definedName name="nn3p" localSheetId="28">#REF!</definedName>
    <definedName name="nn3p">#REF!</definedName>
    <definedName name="nnn" localSheetId="28">#REF!</definedName>
    <definedName name="nnn">#REF!</definedName>
    <definedName name="nnnc3p" localSheetId="28">#REF!</definedName>
    <definedName name="nnnc3p">#REF!</definedName>
    <definedName name="nnvl3p" localSheetId="28">#REF!</definedName>
    <definedName name="nnvl3p">#REF!</definedName>
    <definedName name="No" localSheetId="28">#REF!</definedName>
    <definedName name="No">#REF!</definedName>
    <definedName name="NOBSDC" localSheetId="28">#REF!</definedName>
    <definedName name="NOBSDC">#REF!</definedName>
    <definedName name="NOPLDC" localSheetId="28">#REF!</definedName>
    <definedName name="NOPLDC">#REF!</definedName>
    <definedName name="Np" localSheetId="28">#REF!</definedName>
    <definedName name="Np">#REF!</definedName>
    <definedName name="Nq" localSheetId="28">#REF!</definedName>
    <definedName name="Nq">#REF!</definedName>
    <definedName name="nqd" localSheetId="28">#REF!</definedName>
    <definedName name="nqd">#REF!</definedName>
    <definedName name="NrYC" localSheetId="28">#REF!</definedName>
    <definedName name="NrYC">#REF!</definedName>
    <definedName name="nsc" localSheetId="28">#REF!</definedName>
    <definedName name="nsc">#REF!</definedName>
    <definedName name="nsk" localSheetId="28">#REF!</definedName>
    <definedName name="nsk">#REF!</definedName>
    <definedName name="Nut_tec" localSheetId="28">#REF!</definedName>
    <definedName name="Nut_tec">#REF!</definedName>
    <definedName name="NVF" localSheetId="28">#REF!</definedName>
    <definedName name="NVF">#REF!</definedName>
    <definedName name="nxc" localSheetId="28">#REF!</definedName>
    <definedName name="nxc">#REF!</definedName>
    <definedName name="O_M" localSheetId="28">#REF!</definedName>
    <definedName name="O_M">#REF!</definedName>
    <definedName name="OCT" localSheetId="28">#REF!</definedName>
    <definedName name="OCT">#REF!</definedName>
    <definedName name="OD" localSheetId="28">#REF!</definedName>
    <definedName name="OD">#REF!</definedName>
    <definedName name="ODC" localSheetId="28">#REF!</definedName>
    <definedName name="ODC">#REF!</definedName>
    <definedName name="ODS" localSheetId="28">#REF!</definedName>
    <definedName name="ODS">#REF!</definedName>
    <definedName name="ODU" localSheetId="28">#REF!</definedName>
    <definedName name="ODU">#REF!</definedName>
    <definedName name="OM" localSheetId="28">#REF!</definedName>
    <definedName name="OM">#REF!</definedName>
    <definedName name="OMC" localSheetId="28">#REF!</definedName>
    <definedName name="OMC">#REF!</definedName>
    <definedName name="OME" localSheetId="28">#REF!</definedName>
    <definedName name="OME">#REF!</definedName>
    <definedName name="OMW" localSheetId="28">#REF!</definedName>
    <definedName name="OMW">#REF!</definedName>
    <definedName name="ong" localSheetId="28">#REF!</definedName>
    <definedName name="ong">#REF!</definedName>
    <definedName name="Ongbaovecap" localSheetId="28">#REF!</definedName>
    <definedName name="Ongbaovecap">#REF!</definedName>
    <definedName name="Ongnoiday" localSheetId="28">#REF!</definedName>
    <definedName name="Ongnoiday">#REF!</definedName>
    <definedName name="Ongnoidaybulongtachongrungtabu" localSheetId="28">#REF!</definedName>
    <definedName name="Ongnoidaybulongtachongrungtabu">#REF!</definedName>
    <definedName name="OngPVC" localSheetId="28">#REF!</definedName>
    <definedName name="OngPVC">#REF!</definedName>
    <definedName name="OOM" localSheetId="28">#REF!</definedName>
    <definedName name="OOM">#REF!</definedName>
    <definedName name="open" localSheetId="28">#REF!</definedName>
    <definedName name="open">#REF!</definedName>
    <definedName name="ophom" localSheetId="28">#REF!</definedName>
    <definedName name="ophom">#REF!</definedName>
    <definedName name="options" localSheetId="28">#REF!</definedName>
    <definedName name="options">#REF!</definedName>
    <definedName name="ORD" localSheetId="28">#REF!</definedName>
    <definedName name="ORD">#REF!</definedName>
    <definedName name="OrderTable" localSheetId="28" hidden="1">#REF!</definedName>
    <definedName name="OrderTable" hidden="1">#REF!</definedName>
    <definedName name="ORF" localSheetId="28">#REF!</definedName>
    <definedName name="ORF">#REF!</definedName>
    <definedName name="OutRow" localSheetId="28">#REF!</definedName>
    <definedName name="OutRow">#REF!</definedName>
    <definedName name="oxy" localSheetId="28">#REF!</definedName>
    <definedName name="oxy">#REF!</definedName>
    <definedName name="P_Class1" localSheetId="28">#REF!</definedName>
    <definedName name="P_Class1">#REF!</definedName>
    <definedName name="P_Class2" localSheetId="28">#REF!</definedName>
    <definedName name="P_Class2">#REF!</definedName>
    <definedName name="P_Class3" localSheetId="28">#REF!</definedName>
    <definedName name="P_Class3">#REF!</definedName>
    <definedName name="P_Class4" localSheetId="28">#REF!</definedName>
    <definedName name="P_Class4">#REF!</definedName>
    <definedName name="P_Class5" localSheetId="28">#REF!</definedName>
    <definedName name="P_Class5">#REF!</definedName>
    <definedName name="P_con" localSheetId="28">#REF!</definedName>
    <definedName name="P_con">#REF!</definedName>
    <definedName name="P_run" localSheetId="28">#REF!</definedName>
    <definedName name="P_run">#REF!</definedName>
    <definedName name="P_sed" localSheetId="28">#REF!</definedName>
    <definedName name="P_sed">#REF!</definedName>
    <definedName name="p1_" localSheetId="28">#REF!</definedName>
    <definedName name="p1_">#REF!</definedName>
    <definedName name="p2_" localSheetId="28">#REF!</definedName>
    <definedName name="p2_">#REF!</definedName>
    <definedName name="PA" localSheetId="28">#REF!</definedName>
    <definedName name="PA">#REF!</definedName>
    <definedName name="PAIII_" hidden="1">{"'Sheet1'!$L$16"}</definedName>
    <definedName name="panen" localSheetId="28">#REF!</definedName>
    <definedName name="panen">#REF!</definedName>
    <definedName name="Pbnn" localSheetId="28">#REF!</definedName>
    <definedName name="Pbnn">#REF!</definedName>
    <definedName name="Pbno" localSheetId="28">#REF!</definedName>
    <definedName name="Pbno">#REF!</definedName>
    <definedName name="Pbnx" localSheetId="28">#REF!</definedName>
    <definedName name="Pbnx">#REF!</definedName>
    <definedName name="PChe" localSheetId="28">#REF!</definedName>
    <definedName name="PChe">#REF!</definedName>
    <definedName name="Pd" localSheetId="28">#REF!</definedName>
    <definedName name="Pd">#REF!</definedName>
    <definedName name="Pe_Class1" localSheetId="28">#REF!</definedName>
    <definedName name="Pe_Class1">#REF!</definedName>
    <definedName name="Pe_Class2" localSheetId="28">#REF!</definedName>
    <definedName name="Pe_Class2">#REF!</definedName>
    <definedName name="Pe_Class3" localSheetId="28">#REF!</definedName>
    <definedName name="Pe_Class3">#REF!</definedName>
    <definedName name="Pe_Class4" localSheetId="28">#REF!</definedName>
    <definedName name="Pe_Class4">#REF!</definedName>
    <definedName name="Pe_Class5" localSheetId="28">#REF!</definedName>
    <definedName name="Pe_Class5">#REF!</definedName>
    <definedName name="PFF" localSheetId="28">#REF!</definedName>
    <definedName name="PFF">#REF!</definedName>
    <definedName name="pgia" localSheetId="28">#REF!</definedName>
    <definedName name="pgia">#REF!</definedName>
    <definedName name="PHAITRAPS" localSheetId="28">#REF!</definedName>
    <definedName name="PHAITRAPS">#REF!</definedName>
    <definedName name="PHAN_DIEN_TBA" localSheetId="28">#REF!</definedName>
    <definedName name="PHAN_DIEN_TBA">#REF!</definedName>
    <definedName name="PHAN_MUA_SAM_DZ0.4KV" localSheetId="28">#REF!</definedName>
    <definedName name="PHAN_MUA_SAM_DZ0.4KV">#REF!</definedName>
    <definedName name="PHC" localSheetId="28">#REF!</definedName>
    <definedName name="PHC">#REF!</definedName>
    <definedName name="phcap0.7" localSheetId="28">#REF!</definedName>
    <definedName name="phcap0.7">#REF!</definedName>
    <definedName name="Pheuhopgang" localSheetId="28">#REF!</definedName>
    <definedName name="Pheuhopgang">#REF!</definedName>
    <definedName name="phi_inertial" localSheetId="28">#REF!</definedName>
    <definedName name="phi_inertial">#REF!</definedName>
    <definedName name="Phone" localSheetId="28">#REF!</definedName>
    <definedName name="Phone">#REF!</definedName>
    <definedName name="phtuyen" localSheetId="28">#REF!</definedName>
    <definedName name="phtuyen">#REF!</definedName>
    <definedName name="phu_luc_vua" localSheetId="28">#REF!</definedName>
    <definedName name="phu_luc_vua">#REF!</definedName>
    <definedName name="Phucap" localSheetId="28">#REF!</definedName>
    <definedName name="Phucap">#REF!</definedName>
    <definedName name="Phukienduongday" localSheetId="28">#REF!</definedName>
    <definedName name="Phukienduongday">#REF!</definedName>
    <definedName name="PileSize" localSheetId="28">#REF!</definedName>
    <definedName name="PileSize">#REF!</definedName>
    <definedName name="PileType" localSheetId="28">#REF!</definedName>
    <definedName name="PileType">#REF!</definedName>
    <definedName name="PK" localSheetId="28">#REF!</definedName>
    <definedName name="PK">#REF!</definedName>
    <definedName name="PKmayin" localSheetId="28">#REF!</definedName>
    <definedName name="PKmayin">#REF!</definedName>
    <definedName name="pm.." localSheetId="28">#REF!</definedName>
    <definedName name="pm..">#REF!</definedName>
    <definedName name="PMS" hidden="1">{"'Sheet1'!$L$16"}</definedName>
    <definedName name="pp" localSheetId="28">#REF!</definedName>
    <definedName name="pp">#REF!</definedName>
    <definedName name="ppp" localSheetId="28">#REF!</definedName>
    <definedName name="ppp">#REF!</definedName>
    <definedName name="PRC" localSheetId="28">#REF!</definedName>
    <definedName name="PRC">#REF!</definedName>
    <definedName name="PrecNden" localSheetId="28">#REF!</definedName>
    <definedName name="PrecNden">#REF!</definedName>
    <definedName name="PRICE" localSheetId="28">#REF!</definedName>
    <definedName name="PRICE">#REF!</definedName>
    <definedName name="PRICE1" localSheetId="28">#REF!</definedName>
    <definedName name="PRICE1">#REF!</definedName>
    <definedName name="Prin1" localSheetId="28">#REF!</definedName>
    <definedName name="Prin1">#REF!</definedName>
    <definedName name="Prin10" localSheetId="28">#REF!</definedName>
    <definedName name="Prin10">#REF!</definedName>
    <definedName name="Prin11" localSheetId="28">#REF!</definedName>
    <definedName name="Prin11">#REF!</definedName>
    <definedName name="Prin12" localSheetId="28">#REF!</definedName>
    <definedName name="Prin12">#REF!</definedName>
    <definedName name="Prin15" localSheetId="28">#REF!</definedName>
    <definedName name="Prin15">#REF!</definedName>
    <definedName name="Prin16" localSheetId="28">#REF!</definedName>
    <definedName name="Prin16">#REF!</definedName>
    <definedName name="Prin18" localSheetId="28">#REF!</definedName>
    <definedName name="Prin18">#REF!</definedName>
    <definedName name="Prin2" localSheetId="28">#REF!</definedName>
    <definedName name="Prin2">#REF!</definedName>
    <definedName name="Prin20" localSheetId="28">#REF!</definedName>
    <definedName name="Prin20">#REF!</definedName>
    <definedName name="Prin21" localSheetId="28">#REF!</definedName>
    <definedName name="Prin21">#REF!</definedName>
    <definedName name="Prin3" localSheetId="28">#REF!</definedName>
    <definedName name="Prin3">#REF!</definedName>
    <definedName name="Prin4" localSheetId="28">#REF!</definedName>
    <definedName name="Prin4">#REF!</definedName>
    <definedName name="Prin5" localSheetId="28">#REF!</definedName>
    <definedName name="Prin5">#REF!</definedName>
    <definedName name="Prin6" localSheetId="28">#REF!</definedName>
    <definedName name="Prin6">#REF!</definedName>
    <definedName name="Prin7" localSheetId="28">#REF!</definedName>
    <definedName name="Prin7">#REF!</definedName>
    <definedName name="Prin8" localSheetId="28">#REF!</definedName>
    <definedName name="Prin8">#REF!</definedName>
    <definedName name="Prin9" localSheetId="28">#REF!</definedName>
    <definedName name="Prin9">#REF!</definedName>
    <definedName name="_xlnm.Print_Area" localSheetId="28">'Biểu TH'!$A$1:$AD$624</definedName>
    <definedName name="_xlnm.Print_Area" localSheetId="0">Nháp!$A$1:$K$625</definedName>
    <definedName name="_xlnm.Print_Titles" localSheetId="28">'Biểu TH'!$2:$4</definedName>
    <definedName name="_xlnm.Print_Titles" localSheetId="0">Nháp!$2:$3</definedName>
    <definedName name="Print_Titles_MI" localSheetId="28">#REF!</definedName>
    <definedName name="Print_Titles_MI">#REF!</definedName>
    <definedName name="PRINTA" localSheetId="28">#REF!</definedName>
    <definedName name="PRINTA">#REF!</definedName>
    <definedName name="PRINTB" localSheetId="28">#REF!</definedName>
    <definedName name="PRINTB">#REF!</definedName>
    <definedName name="PRINTC" localSheetId="28">#REF!</definedName>
    <definedName name="PRINTC">#REF!</definedName>
    <definedName name="prjName" localSheetId="28">#REF!</definedName>
    <definedName name="prjName">#REF!</definedName>
    <definedName name="prjNo" localSheetId="28">#REF!</definedName>
    <definedName name="prjNo">#REF!</definedName>
    <definedName name="ProdForm" localSheetId="28" hidden="1">#REF!</definedName>
    <definedName name="ProdForm" hidden="1">#REF!</definedName>
    <definedName name="Product" localSheetId="28" hidden="1">#REF!</definedName>
    <definedName name="Product" hidden="1">#REF!</definedName>
    <definedName name="PROPOSAL" localSheetId="28">#REF!</definedName>
    <definedName name="PROPOSAL">#REF!</definedName>
    <definedName name="pt" localSheetId="28">#REF!</definedName>
    <definedName name="pt">#REF!</definedName>
    <definedName name="PT_A1" localSheetId="28">#REF!</definedName>
    <definedName name="PT_A1">#REF!</definedName>
    <definedName name="PT_Duong" localSheetId="28">#REF!</definedName>
    <definedName name="PT_Duong">#REF!</definedName>
    <definedName name="ptdg" localSheetId="28">#REF!</definedName>
    <definedName name="ptdg">#REF!</definedName>
    <definedName name="PTDG_cau" localSheetId="28">#REF!</definedName>
    <definedName name="PTDG_cau">#REF!</definedName>
    <definedName name="ptdg_cong" localSheetId="28">#REF!</definedName>
    <definedName name="ptdg_cong">#REF!</definedName>
    <definedName name="PTDG_DCV" localSheetId="28">#REF!</definedName>
    <definedName name="PTDG_DCV">#REF!</definedName>
    <definedName name="ptdg_duong" localSheetId="28">#REF!</definedName>
    <definedName name="ptdg_duong">#REF!</definedName>
    <definedName name="PtichDTL">[0]!PtichDTL</definedName>
    <definedName name="Pu" localSheetId="28">#REF!</definedName>
    <definedName name="Pu">#REF!</definedName>
    <definedName name="pvd" localSheetId="28">#REF!</definedName>
    <definedName name="pvd">#REF!</definedName>
    <definedName name="pw" localSheetId="28">#REF!</definedName>
    <definedName name="pw">#REF!</definedName>
    <definedName name="py" localSheetId="28">#REF!</definedName>
    <definedName name="py">#REF!</definedName>
    <definedName name="qa" hidden="1">{"'Sheet1'!$L$16"}</definedName>
    <definedName name="QC" localSheetId="28">#REF!</definedName>
    <definedName name="QC">#REF!</definedName>
    <definedName name="QDD" localSheetId="28">#REF!</definedName>
    <definedName name="QDD">#REF!</definedName>
    <definedName name="Qgh" localSheetId="28">#REF!</definedName>
    <definedName name="Qgh">#REF!</definedName>
    <definedName name="Qgx" localSheetId="28">#REF!</definedName>
    <definedName name="Qgx">#REF!</definedName>
    <definedName name="QIh" localSheetId="28">#REF!</definedName>
    <definedName name="QIh">#REF!</definedName>
    <definedName name="QIIh" localSheetId="28">#REF!</definedName>
    <definedName name="QIIh">#REF!</definedName>
    <definedName name="QIIIh" localSheetId="28">#REF!</definedName>
    <definedName name="QIIIh">#REF!</definedName>
    <definedName name="QIIIIh" localSheetId="28">#REF!</definedName>
    <definedName name="QIIIIh">#REF!</definedName>
    <definedName name="QIIIIX" localSheetId="28">#REF!</definedName>
    <definedName name="QIIIIX">#REF!</definedName>
    <definedName name="QIIIX" localSheetId="28">#REF!</definedName>
    <definedName name="QIIIX">#REF!</definedName>
    <definedName name="qIItc" localSheetId="28">#REF!</definedName>
    <definedName name="qIItc">#REF!</definedName>
    <definedName name="qIItt" localSheetId="28">#REF!</definedName>
    <definedName name="qIItt">#REF!</definedName>
    <definedName name="QIIX" localSheetId="28">#REF!</definedName>
    <definedName name="QIIX">#REF!</definedName>
    <definedName name="qItc" localSheetId="28">#REF!</definedName>
    <definedName name="qItc">#REF!</definedName>
    <definedName name="qItt" localSheetId="28">#REF!</definedName>
    <definedName name="qItt">#REF!</definedName>
    <definedName name="QIX" localSheetId="28">#REF!</definedName>
    <definedName name="QIX">#REF!</definedName>
    <definedName name="ql" localSheetId="28">#REF!</definedName>
    <definedName name="ql">#REF!</definedName>
    <definedName name="QmIh" localSheetId="28">#REF!</definedName>
    <definedName name="QmIh">#REF!</definedName>
    <definedName name="QmIIH" localSheetId="28">#REF!</definedName>
    <definedName name="QmIIH">#REF!</definedName>
    <definedName name="QmIIIh" localSheetId="28">#REF!</definedName>
    <definedName name="QmIIIh">#REF!</definedName>
    <definedName name="QmIIIIh" localSheetId="28">#REF!</definedName>
    <definedName name="QmIIIIh">#REF!</definedName>
    <definedName name="QmIIIIX" localSheetId="28">#REF!</definedName>
    <definedName name="QmIIIIX">#REF!</definedName>
    <definedName name="QmIIIX" localSheetId="28">#REF!</definedName>
    <definedName name="QmIIIX">#REF!</definedName>
    <definedName name="QmIIX" localSheetId="28">#REF!</definedName>
    <definedName name="QmIIX">#REF!</definedName>
    <definedName name="QmIX" localSheetId="28">#REF!</definedName>
    <definedName name="QmIX">#REF!</definedName>
    <definedName name="qp" localSheetId="28">#REF!</definedName>
    <definedName name="qp">#REF!</definedName>
    <definedName name="QQ" hidden="1">{"'Sheet1'!$L$16"}</definedName>
    <definedName name="qtcgdII" localSheetId="28">#REF!</definedName>
    <definedName name="qtcgdII">#REF!</definedName>
    <definedName name="qtdm" localSheetId="28">#REF!</definedName>
    <definedName name="qtdm">#REF!</definedName>
    <definedName name="qttgdII" localSheetId="28">#REF!</definedName>
    <definedName name="qttgdII">#REF!</definedName>
    <definedName name="qu" localSheetId="28">#REF!</definedName>
    <definedName name="qu">#REF!</definedName>
    <definedName name="quit" localSheetId="28">#REF!</definedName>
    <definedName name="quit">#REF!</definedName>
    <definedName name="qwde\" localSheetId="28">#REF!</definedName>
    <definedName name="qwde\">#REF!</definedName>
    <definedName name="qy" localSheetId="28">#REF!</definedName>
    <definedName name="qy">#REF!</definedName>
    <definedName name="r_" localSheetId="28">#REF!</definedName>
    <definedName name="r_">#REF!</definedName>
    <definedName name="R_mong" localSheetId="28">#REF!</definedName>
    <definedName name="R_mong">#REF!</definedName>
    <definedName name="Ra" localSheetId="28">#REF!</definedName>
    <definedName name="Ra">#REF!</definedName>
    <definedName name="Ra_" localSheetId="28">#REF!</definedName>
    <definedName name="Ra_">#REF!</definedName>
    <definedName name="ra11p" localSheetId="28">#REF!</definedName>
    <definedName name="ra11p">#REF!</definedName>
    <definedName name="ra13p" localSheetId="28">#REF!</definedName>
    <definedName name="ra13p">#REF!</definedName>
    <definedName name="Racot" localSheetId="28">#REF!</definedName>
    <definedName name="Racot">#REF!</definedName>
    <definedName name="Radam" localSheetId="28">#REF!</definedName>
    <definedName name="Radam">#REF!</definedName>
    <definedName name="raiasphalt100" localSheetId="28">#REF!</definedName>
    <definedName name="raiasphalt100">#REF!</definedName>
    <definedName name="raiasphalt65" localSheetId="28">#REF!</definedName>
    <definedName name="raiasphalt65">#REF!</definedName>
    <definedName name="rain.." localSheetId="28">#REF!</definedName>
    <definedName name="rain..">#REF!</definedName>
    <definedName name="Ranhxay" hidden="1">{"'Sheet1'!$L$16"}</definedName>
    <definedName name="rate">14000</definedName>
    <definedName name="raypb43" localSheetId="28">#REF!</definedName>
    <definedName name="raypb43">#REF!</definedName>
    <definedName name="Rb" localSheetId="28">#REF!</definedName>
    <definedName name="Rb">#REF!</definedName>
    <definedName name="Rc_" localSheetId="28">#REF!</definedName>
    <definedName name="Rc_">#REF!</definedName>
    <definedName name="RCArea" localSheetId="28" hidden="1">#REF!</definedName>
    <definedName name="RCArea" hidden="1">#REF!</definedName>
    <definedName name="RCF" localSheetId="28">#REF!</definedName>
    <definedName name="RCF">#REF!</definedName>
    <definedName name="RCKM" localSheetId="28">#REF!</definedName>
    <definedName name="RCKM">#REF!</definedName>
    <definedName name="Rcsd" localSheetId="28">#REF!</definedName>
    <definedName name="Rcsd">#REF!</definedName>
    <definedName name="Rctc" localSheetId="28">#REF!</definedName>
    <definedName name="Rctc">#REF!</definedName>
    <definedName name="Rctt" localSheetId="28">#REF!</definedName>
    <definedName name="Rctt">#REF!</definedName>
    <definedName name="RDEC" localSheetId="28">#REF!</definedName>
    <definedName name="RDEC">#REF!</definedName>
    <definedName name="RDEFF" localSheetId="28">#REF!</definedName>
    <definedName name="RDEFF">#REF!</definedName>
    <definedName name="RDFC" localSheetId="28">#REF!</definedName>
    <definedName name="RDFC">#REF!</definedName>
    <definedName name="RDFU" localSheetId="28">#REF!</definedName>
    <definedName name="RDFU">#REF!</definedName>
    <definedName name="RDLIF" localSheetId="28">#REF!</definedName>
    <definedName name="RDLIF">#REF!</definedName>
    <definedName name="RDOM" localSheetId="28">#REF!</definedName>
    <definedName name="RDOM">#REF!</definedName>
    <definedName name="RDPC" localSheetId="28">#REF!</definedName>
    <definedName name="RDPC">#REF!</definedName>
    <definedName name="rdpcf" localSheetId="28">#REF!</definedName>
    <definedName name="rdpcf">#REF!</definedName>
    <definedName name="RDRC" localSheetId="28">#REF!</definedName>
    <definedName name="RDRC">#REF!</definedName>
    <definedName name="RDRF" localSheetId="28">#REF!</definedName>
    <definedName name="RDRF">#REF!</definedName>
    <definedName name="RECOUT">#N/A</definedName>
    <definedName name="REG" localSheetId="28">#REF!</definedName>
    <definedName name="REG">#REF!</definedName>
    <definedName name="rep" localSheetId="28">#REF!</definedName>
    <definedName name="rep">#REF!</definedName>
    <definedName name="RFP003A" localSheetId="28">#REF!</definedName>
    <definedName name="RFP003A">#REF!</definedName>
    <definedName name="RFP003B" localSheetId="28">#REF!</definedName>
    <definedName name="RFP003B">#REF!</definedName>
    <definedName name="RFP003C" localSheetId="28">#REF!</definedName>
    <definedName name="RFP003C">#REF!</definedName>
    <definedName name="RFP003D" localSheetId="28">#REF!</definedName>
    <definedName name="RFP003D">#REF!</definedName>
    <definedName name="RFP003E" localSheetId="28">#REF!</definedName>
    <definedName name="RFP003E">#REF!</definedName>
    <definedName name="RFP003F" localSheetId="28">#REF!</definedName>
    <definedName name="RFP003F">#REF!</definedName>
    <definedName name="RGLIF" localSheetId="28">#REF!</definedName>
    <definedName name="RGLIF">#REF!</definedName>
    <definedName name="RHEC" localSheetId="28">#REF!</definedName>
    <definedName name="RHEC">#REF!</definedName>
    <definedName name="RHEFF" localSheetId="28">#REF!</definedName>
    <definedName name="RHEFF">#REF!</definedName>
    <definedName name="RHHC" localSheetId="28">#REF!</definedName>
    <definedName name="RHHC">#REF!</definedName>
    <definedName name="RHLIF" localSheetId="28">#REF!</definedName>
    <definedName name="RHLIF">#REF!</definedName>
    <definedName name="RHOM" localSheetId="28">#REF!</definedName>
    <definedName name="RHOM">#REF!</definedName>
    <definedName name="Ricoh" localSheetId="28">#REF!</definedName>
    <definedName name="Ricoh">#REF!</definedName>
    <definedName name="RIR" localSheetId="28">#REF!</definedName>
    <definedName name="RIR">#REF!</definedName>
    <definedName name="RLF" localSheetId="28">#REF!</definedName>
    <definedName name="RLF">#REF!</definedName>
    <definedName name="RLKM" localSheetId="28">#REF!</definedName>
    <definedName name="RLKM">#REF!</definedName>
    <definedName name="RLL" localSheetId="28">#REF!</definedName>
    <definedName name="RLL">#REF!</definedName>
    <definedName name="RLOM" localSheetId="28">#REF!</definedName>
    <definedName name="RLOM">#REF!</definedName>
    <definedName name="RM_EXT" localSheetId="28">#REF!</definedName>
    <definedName name="RM_EXT">#REF!</definedName>
    <definedName name="RM_HKS" localSheetId="28">#REF!</definedName>
    <definedName name="RM_HKS">#REF!</definedName>
    <definedName name="RM_INT" localSheetId="28">#REF!</definedName>
    <definedName name="RM_INT">#REF!</definedName>
    <definedName name="RM_LUKS" localSheetId="28">#REF!</definedName>
    <definedName name="RM_LUKS">#REF!</definedName>
    <definedName name="Rn" localSheetId="28">#REF!</definedName>
    <definedName name="Rn">#REF!</definedName>
    <definedName name="Rncot" localSheetId="28">#REF!</definedName>
    <definedName name="Rncot">#REF!</definedName>
    <definedName name="Rndam" localSheetId="28">#REF!</definedName>
    <definedName name="Rndam">#REF!</definedName>
    <definedName name="Ro" localSheetId="28">#REF!</definedName>
    <definedName name="Ro">#REF!</definedName>
    <definedName name="Rob" localSheetId="28">#REF!</definedName>
    <definedName name="Rob">#REF!</definedName>
    <definedName name="rong1" localSheetId="28">#REF!</definedName>
    <definedName name="rong1">#REF!</definedName>
    <definedName name="rong2" localSheetId="28">#REF!</definedName>
    <definedName name="rong2">#REF!</definedName>
    <definedName name="rong3" localSheetId="28">#REF!</definedName>
    <definedName name="rong3">#REF!</definedName>
    <definedName name="rong4" localSheetId="28">#REF!</definedName>
    <definedName name="rong4">#REF!</definedName>
    <definedName name="rong5" localSheetId="28">#REF!</definedName>
    <definedName name="rong5">#REF!</definedName>
    <definedName name="rong6" localSheetId="28">#REF!</definedName>
    <definedName name="rong6">#REF!</definedName>
    <definedName name="RPHEC" localSheetId="28">#REF!</definedName>
    <definedName name="RPHEC">#REF!</definedName>
    <definedName name="RPHLIF" localSheetId="28">#REF!</definedName>
    <definedName name="RPHLIF">#REF!</definedName>
    <definedName name="RPHOM" localSheetId="28">#REF!</definedName>
    <definedName name="RPHOM">#REF!</definedName>
    <definedName name="RPHPC" localSheetId="28">#REF!</definedName>
    <definedName name="RPHPC">#REF!</definedName>
    <definedName name="rr" localSheetId="28">#REF!</definedName>
    <definedName name="rr">#REF!</definedName>
    <definedName name="Rrpo" localSheetId="28">#REF!</definedName>
    <definedName name="Rrpo">#REF!</definedName>
    <definedName name="rrr" localSheetId="28">#REF!</definedName>
    <definedName name="rrr">#REF!</definedName>
    <definedName name="RSBC" localSheetId="28">#REF!</definedName>
    <definedName name="RSBC">#REF!</definedName>
    <definedName name="RSBLIF" localSheetId="28">#REF!</definedName>
    <definedName name="RSBLIF">#REF!</definedName>
    <definedName name="RSD" localSheetId="28">#REF!</definedName>
    <definedName name="RSD">#REF!</definedName>
    <definedName name="RSIC" localSheetId="28">#REF!</definedName>
    <definedName name="RSIC">#REF!</definedName>
    <definedName name="RSIN" localSheetId="28">#REF!</definedName>
    <definedName name="RSIN">#REF!</definedName>
    <definedName name="RSLIF" localSheetId="28">#REF!</definedName>
    <definedName name="RSLIF">#REF!</definedName>
    <definedName name="RSOM" localSheetId="28">#REF!</definedName>
    <definedName name="RSOM">#REF!</definedName>
    <definedName name="RSPI" localSheetId="28">#REF!</definedName>
    <definedName name="RSPI">#REF!</definedName>
    <definedName name="RSSC" localSheetId="28">#REF!</definedName>
    <definedName name="RSSC">#REF!</definedName>
    <definedName name="RTC" localSheetId="28">#REF!</definedName>
    <definedName name="RTC">#REF!</definedName>
    <definedName name="RTT" localSheetId="28">#REF!</definedName>
    <definedName name="RTT">#REF!</definedName>
    <definedName name="Ru" localSheetId="28">#REF!</definedName>
    <definedName name="Ru">#REF!</definedName>
    <definedName name="Rub" localSheetId="28">#REF!</definedName>
    <definedName name="Rub">#REF!</definedName>
    <definedName name="RWTPhi" localSheetId="28">#REF!</definedName>
    <definedName name="RWTPhi">#REF!</definedName>
    <definedName name="RWTPlo" localSheetId="28">#REF!</definedName>
    <definedName name="RWTPlo">#REF!</definedName>
    <definedName name="s." localSheetId="28">#REF!</definedName>
    <definedName name="s.">#REF!</definedName>
    <definedName name="s3tb" localSheetId="28">#REF!</definedName>
    <definedName name="s3tb">#REF!</definedName>
    <definedName name="s4tb" localSheetId="28">#REF!</definedName>
    <definedName name="s4tb">#REF!</definedName>
    <definedName name="s51.5" localSheetId="28">#REF!</definedName>
    <definedName name="s51.5">#REF!</definedName>
    <definedName name="s5tb" localSheetId="28">#REF!</definedName>
    <definedName name="s5tb">#REF!</definedName>
    <definedName name="s71.5" localSheetId="28">#REF!</definedName>
    <definedName name="s71.5">#REF!</definedName>
    <definedName name="s7tb" localSheetId="28">#REF!</definedName>
    <definedName name="s7tb">#REF!</definedName>
    <definedName name="sadd" hidden="1">{"Offgrid",#N/A,FALSE,"OFFGRID";"Region",#N/A,FALSE,"REGION";"Offgrid -2",#N/A,FALSE,"OFFGRID";"WTP",#N/A,FALSE,"WTP";"WTP -2",#N/A,FALSE,"WTP";"Project",#N/A,FALSE,"PROJECT";"Summary -2",#N/A,FALSE,"SUMMARY"}</definedName>
    <definedName name="salan200" localSheetId="28">#REF!</definedName>
    <definedName name="salan200">#REF!</definedName>
    <definedName name="salan400" localSheetId="28">#REF!</definedName>
    <definedName name="salan400">#REF!</definedName>
    <definedName name="SAM" localSheetId="28">#REF!</definedName>
    <definedName name="SAM">#REF!</definedName>
    <definedName name="san" localSheetId="28">#REF!</definedName>
    <definedName name="san">#REF!</definedName>
    <definedName name="sand" localSheetId="28">#REF!</definedName>
    <definedName name="sand">#REF!</definedName>
    <definedName name="SBBK" localSheetId="28">#REF!</definedName>
    <definedName name="SBBK">#REF!</definedName>
    <definedName name="sbc" localSheetId="28">#REF!</definedName>
    <definedName name="sbc">#REF!</definedName>
    <definedName name="Sc" localSheetId="28">#REF!</definedName>
    <definedName name="Sc">#REF!</definedName>
    <definedName name="SCH" localSheetId="28">#REF!</definedName>
    <definedName name="SCH">#REF!</definedName>
    <definedName name="sda" localSheetId="28">#REF!</definedName>
    <definedName name="sda">#REF!</definedName>
    <definedName name="sdas" localSheetId="28">#REF!</definedName>
    <definedName name="sdas">#REF!</definedName>
    <definedName name="SDDIEUCHINH" localSheetId="28">#REF!</definedName>
    <definedName name="SDDIEUCHINH">#REF!</definedName>
    <definedName name="SDMONG" localSheetId="28">#REF!</definedName>
    <definedName name="SDMONG">#REF!</definedName>
    <definedName name="sencount" hidden="1">2</definedName>
    <definedName name="Sh" localSheetId="28">#REF!</definedName>
    <definedName name="Sh">#REF!</definedName>
    <definedName name="sharp" localSheetId="28">#REF!</definedName>
    <definedName name="sharp">#REF!</definedName>
    <definedName name="Sheet1" localSheetId="28">#REF!</definedName>
    <definedName name="Sheet1">#REF!</definedName>
    <definedName name="sho" localSheetId="28">#REF!</definedName>
    <definedName name="sho">#REF!</definedName>
    <definedName name="SIA" localSheetId="28">#REF!</definedName>
    <definedName name="SIA">#REF!</definedName>
    <definedName name="SIB" localSheetId="28">#REF!</definedName>
    <definedName name="SIB">#REF!</definedName>
    <definedName name="SIC" localSheetId="28">#REF!</definedName>
    <definedName name="SIC">#REF!</definedName>
    <definedName name="sieucao" localSheetId="28">#REF!</definedName>
    <definedName name="sieucao">#REF!</definedName>
    <definedName name="SIIA" localSheetId="28">#REF!</definedName>
    <definedName name="SIIA">#REF!</definedName>
    <definedName name="SIIB" localSheetId="28">#REF!</definedName>
    <definedName name="SIIB">#REF!</definedName>
    <definedName name="SIIC" localSheetId="28">#REF!</definedName>
    <definedName name="SIIC">#REF!</definedName>
    <definedName name="SIZE" localSheetId="28">#REF!</definedName>
    <definedName name="SIZE">#REF!</definedName>
    <definedName name="skt" localSheetId="28">#REF!</definedName>
    <definedName name="skt">#REF!</definedName>
    <definedName name="SL" localSheetId="28">#REF!</definedName>
    <definedName name="SL">#REF!</definedName>
    <definedName name="SL_CRD" localSheetId="28">#REF!</definedName>
    <definedName name="SL_CRD">#REF!</definedName>
    <definedName name="SL_CRS" localSheetId="28">#REF!</definedName>
    <definedName name="SL_CRS">#REF!</definedName>
    <definedName name="SL_CS" localSheetId="28">#REF!</definedName>
    <definedName name="SL_CS">#REF!</definedName>
    <definedName name="SL_DD" localSheetId="28">#REF!</definedName>
    <definedName name="SL_DD">#REF!</definedName>
    <definedName name="slg" localSheetId="28">#REF!</definedName>
    <definedName name="slg">#REF!</definedName>
    <definedName name="SLT" localSheetId="28">#REF!</definedName>
    <definedName name="SLT">#REF!</definedName>
    <definedName name="SM" localSheetId="28">#REF!</definedName>
    <definedName name="SM">#REF!</definedName>
    <definedName name="smax" localSheetId="28">#REF!</definedName>
    <definedName name="smax">#REF!</definedName>
    <definedName name="smax1" localSheetId="28">#REF!</definedName>
    <definedName name="smax1">#REF!</definedName>
    <definedName name="SMBA" localSheetId="28">#REF!</definedName>
    <definedName name="SMBA">#REF!</definedName>
    <definedName name="SMK" localSheetId="28">#REF!</definedName>
    <definedName name="SMK">#REF!</definedName>
    <definedName name="sn" localSheetId="28">#REF!</definedName>
    <definedName name="sn">#REF!</definedName>
    <definedName name="Snc" localSheetId="28">#REF!</definedName>
    <definedName name="Snc">#REF!</definedName>
    <definedName name="Sng" localSheetId="28">#REF!</definedName>
    <definedName name="Sng">#REF!</definedName>
    <definedName name="Sntn" localSheetId="28">#REF!</definedName>
    <definedName name="Sntn">#REF!</definedName>
    <definedName name="soc3p" localSheetId="28">#REF!</definedName>
    <definedName name="soc3p">#REF!</definedName>
    <definedName name="sohieuthua" localSheetId="28">#REF!</definedName>
    <definedName name="sohieuthua">#REF!</definedName>
    <definedName name="Soi" localSheetId="28">#REF!</definedName>
    <definedName name="Soi">#REF!</definedName>
    <definedName name="soichon12" localSheetId="28">#REF!</definedName>
    <definedName name="soichon12">#REF!</definedName>
    <definedName name="soichon24" localSheetId="28">#REF!</definedName>
    <definedName name="soichon24">#REF!</definedName>
    <definedName name="soichon46" localSheetId="28">#REF!</definedName>
    <definedName name="soichon46">#REF!</definedName>
    <definedName name="SoilType" localSheetId="28">#REF!</definedName>
    <definedName name="SoilType">#REF!</definedName>
    <definedName name="solieu" localSheetId="28">#REF!</definedName>
    <definedName name="solieu">#REF!</definedName>
    <definedName name="SORT" localSheetId="28">#REF!</definedName>
    <definedName name="SORT">#REF!</definedName>
    <definedName name="Sothutu" localSheetId="28">#REF!</definedName>
    <definedName name="Sothutu">#REF!</definedName>
    <definedName name="SPEC" localSheetId="28">#REF!</definedName>
    <definedName name="SPEC">#REF!</definedName>
    <definedName name="SpecialPrice" localSheetId="28" hidden="1">#REF!</definedName>
    <definedName name="SpecialPrice" hidden="1">#REF!</definedName>
    <definedName name="SPECSUMMARY" localSheetId="28">#REF!</definedName>
    <definedName name="SPECSUMMARY">#REF!</definedName>
    <definedName name="ss" localSheetId="28">#REF!</definedName>
    <definedName name="ss">#REF!</definedName>
    <definedName name="sss" localSheetId="28">#REF!</definedName>
    <definedName name="sss">#REF!</definedName>
    <definedName name="ssss" hidden="1">{"'Sheet1'!$L$16"}</definedName>
    <definedName name="st" localSheetId="28">#REF!</definedName>
    <definedName name="st">#REF!</definedName>
    <definedName name="start" localSheetId="28">#REF!</definedName>
    <definedName name="start">#REF!</definedName>
    <definedName name="Start_1" localSheetId="28">#REF!</definedName>
    <definedName name="Start_1">#REF!</definedName>
    <definedName name="Start_10" localSheetId="28">#REF!</definedName>
    <definedName name="Start_10">#REF!</definedName>
    <definedName name="Start_11" localSheetId="28">#REF!</definedName>
    <definedName name="Start_11">#REF!</definedName>
    <definedName name="Start_12" localSheetId="28">#REF!</definedName>
    <definedName name="Start_12">#REF!</definedName>
    <definedName name="Start_13" localSheetId="28">#REF!</definedName>
    <definedName name="Start_13">#REF!</definedName>
    <definedName name="Start_2" localSheetId="28">#REF!</definedName>
    <definedName name="Start_2">#REF!</definedName>
    <definedName name="Start_3" localSheetId="28">#REF!</definedName>
    <definedName name="Start_3">#REF!</definedName>
    <definedName name="Start_4" localSheetId="28">#REF!</definedName>
    <definedName name="Start_4">#REF!</definedName>
    <definedName name="Start_5" localSheetId="28">#REF!</definedName>
    <definedName name="Start_5">#REF!</definedName>
    <definedName name="Start_6" localSheetId="28">#REF!</definedName>
    <definedName name="Start_6">#REF!</definedName>
    <definedName name="Start_7" localSheetId="28">#REF!</definedName>
    <definedName name="Start_7">#REF!</definedName>
    <definedName name="Start_8" localSheetId="28">#REF!</definedName>
    <definedName name="Start_8">#REF!</definedName>
    <definedName name="Start_9" localSheetId="28">#REF!</definedName>
    <definedName name="Start_9">#REF!</definedName>
    <definedName name="Start1">#REF!</definedName>
    <definedName name="Start10">#REF!</definedName>
    <definedName name="Start11">#REF!</definedName>
    <definedName name="Start12">#REF!</definedName>
    <definedName name="Start13">#REF!</definedName>
    <definedName name="Start14">#REF!</definedName>
    <definedName name="Start15">#REF!</definedName>
    <definedName name="Start16">#REF!</definedName>
    <definedName name="Start17">#REF!</definedName>
    <definedName name="Start18">#REF!</definedName>
    <definedName name="Start19">#REF!</definedName>
    <definedName name="Start2">'Biểu TH'!#REF!</definedName>
    <definedName name="Start20">#REF!</definedName>
    <definedName name="Start21">#REF!</definedName>
    <definedName name="Start3">#REF!</definedName>
    <definedName name="Start4">'Biểu TH'!#REF!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te" localSheetId="28">#REF!</definedName>
    <definedName name="State">#REF!</definedName>
    <definedName name="std." localSheetId="28">#REF!</definedName>
    <definedName name="std.">#REF!</definedName>
    <definedName name="Stt" localSheetId="28">#REF!</definedName>
    <definedName name="Stt">#REF!</definedName>
    <definedName name="SU" localSheetId="28">#REF!</definedName>
    <definedName name="SU">#REF!</definedName>
    <definedName name="sub" localSheetId="28">#REF!</definedName>
    <definedName name="sub">#REF!</definedName>
    <definedName name="SUL" localSheetId="28">#REF!</definedName>
    <definedName name="SUL">#REF!</definedName>
    <definedName name="sum" localSheetId="28">#REF!</definedName>
    <definedName name="sum">#REF!</definedName>
    <definedName name="SUMITOMO" localSheetId="28">#REF!</definedName>
    <definedName name="SUMITOMO">#REF!</definedName>
    <definedName name="SUMITOMO_GT" localSheetId="28">#REF!</definedName>
    <definedName name="SUMITOMO_GT">#REF!</definedName>
    <definedName name="SUMMARY" localSheetId="28">#REF!</definedName>
    <definedName name="SUMMARY">#REF!</definedName>
    <definedName name="sumTB" localSheetId="28">#REF!</definedName>
    <definedName name="sumTB">#REF!</definedName>
    <definedName name="sumXL" localSheetId="28">#REF!</definedName>
    <definedName name="sumXL">#REF!</definedName>
    <definedName name="sur" localSheetId="28">#REF!</definedName>
    <definedName name="sur">#REF!</definedName>
    <definedName name="SVC" localSheetId="28">#REF!</definedName>
    <definedName name="SVC">#REF!</definedName>
    <definedName name="t.." localSheetId="28">#REF!</definedName>
    <definedName name="t..">#REF!</definedName>
    <definedName name="t101p" localSheetId="28">#REF!</definedName>
    <definedName name="t101p">#REF!</definedName>
    <definedName name="t103p" localSheetId="28">#REF!</definedName>
    <definedName name="t103p">#REF!</definedName>
    <definedName name="t10nc1p" localSheetId="28">#REF!</definedName>
    <definedName name="t10nc1p">#REF!</definedName>
    <definedName name="t10vl1p" localSheetId="28">#REF!</definedName>
    <definedName name="t10vl1p">#REF!</definedName>
    <definedName name="t121p" localSheetId="28">#REF!</definedName>
    <definedName name="t121p">#REF!</definedName>
    <definedName name="t123p" localSheetId="28">#REF!</definedName>
    <definedName name="t123p">#REF!</definedName>
    <definedName name="t141p" localSheetId="28">#REF!</definedName>
    <definedName name="t141p">#REF!</definedName>
    <definedName name="t143p" localSheetId="28">#REF!</definedName>
    <definedName name="t143p">#REF!</definedName>
    <definedName name="t14nc3p" localSheetId="28">#REF!</definedName>
    <definedName name="t14nc3p">#REF!</definedName>
    <definedName name="t14vl3p" localSheetId="28">#REF!</definedName>
    <definedName name="t14vl3p">#REF!</definedName>
    <definedName name="Ta" localSheetId="28">#REF!</definedName>
    <definedName name="Ta">#REF!</definedName>
    <definedName name="TABLE1" localSheetId="28">#REF!</definedName>
    <definedName name="TABLE1">#REF!</definedName>
    <definedName name="Table2" localSheetId="28">#REF!</definedName>
    <definedName name="Table2">#REF!</definedName>
    <definedName name="table3" localSheetId="28">#REF!</definedName>
    <definedName name="table3">#REF!</definedName>
    <definedName name="tableyears" localSheetId="28">#REF!</definedName>
    <definedName name="tableyears">#REF!</definedName>
    <definedName name="tadao" localSheetId="28">#REF!</definedName>
    <definedName name="tadao">#REF!</definedName>
    <definedName name="Tæng_H_P_TBA" localSheetId="28">#REF!</definedName>
    <definedName name="Tæng_H_P_TBA">#REF!</definedName>
    <definedName name="Tæng_Hîp_35" localSheetId="28">#REF!</definedName>
    <definedName name="Tæng_Hîp_35">#REF!</definedName>
    <definedName name="taluydac2" localSheetId="28">#REF!</definedName>
    <definedName name="taluydac2">#REF!</definedName>
    <definedName name="taluydc1" localSheetId="28">#REF!</definedName>
    <definedName name="taluydc1">#REF!</definedName>
    <definedName name="taluydc2" localSheetId="28">#REF!</definedName>
    <definedName name="taluydc2">#REF!</definedName>
    <definedName name="taluydc3" localSheetId="28">#REF!</definedName>
    <definedName name="taluydc3">#REF!</definedName>
    <definedName name="taluydc4" localSheetId="28">#REF!</definedName>
    <definedName name="taluydc4">#REF!</definedName>
    <definedName name="TAM" localSheetId="28">#REF!</definedName>
    <definedName name="TAM">#REF!</definedName>
    <definedName name="taukeo150" localSheetId="28">#REF!</definedName>
    <definedName name="taukeo150">#REF!</definedName>
    <definedName name="taun" localSheetId="28">#REF!</definedName>
    <definedName name="taun">#REF!</definedName>
    <definedName name="TaxTV">10%</definedName>
    <definedName name="TaxXL">5%</definedName>
    <definedName name="TB_TBA" localSheetId="28">#REF!</definedName>
    <definedName name="TB_TBA">#REF!</definedName>
    <definedName name="tb00" localSheetId="28">#REF!</definedName>
    <definedName name="tb00">#REF!</definedName>
    <definedName name="TBA" localSheetId="28">#REF!</definedName>
    <definedName name="TBA">#REF!</definedName>
    <definedName name="tbCY" localSheetId="28">#REF!</definedName>
    <definedName name="tbCY">#REF!</definedName>
    <definedName name="tbl_ProdInfo" localSheetId="28" hidden="1">#REF!</definedName>
    <definedName name="tbl_ProdInfo" hidden="1">#REF!</definedName>
    <definedName name="tbmc" localSheetId="28">#REF!</definedName>
    <definedName name="tbmc">#REF!</definedName>
    <definedName name="TBSGP" localSheetId="28">#REF!</definedName>
    <definedName name="TBSGP">#REF!</definedName>
    <definedName name="tbtram" localSheetId="28">#REF!</definedName>
    <definedName name="tbtram">#REF!</definedName>
    <definedName name="TBV" localSheetId="28">#REF!</definedName>
    <definedName name="TBV">#REF!</definedName>
    <definedName name="TC" localSheetId="28">#REF!</definedName>
    <definedName name="TC">#REF!</definedName>
    <definedName name="TC_NHANH1" localSheetId="28">#REF!</definedName>
    <definedName name="TC_NHANH1">#REF!</definedName>
    <definedName name="Tchuan" localSheetId="28">#REF!</definedName>
    <definedName name="Tchuan">#REF!</definedName>
    <definedName name="Tck" localSheetId="28">#REF!</definedName>
    <definedName name="Tck">#REF!</definedName>
    <definedName name="Tcng" localSheetId="28">#REF!</definedName>
    <definedName name="Tcng">#REF!</definedName>
    <definedName name="td1p" localSheetId="28">#REF!</definedName>
    <definedName name="td1p">#REF!</definedName>
    <definedName name="td3p" localSheetId="28">#REF!</definedName>
    <definedName name="td3p">#REF!</definedName>
    <definedName name="TDDAKT" localSheetId="28">#REF!</definedName>
    <definedName name="TDDAKT">#REF!</definedName>
    <definedName name="tdia" localSheetId="28">#REF!</definedName>
    <definedName name="tdia">#REF!</definedName>
    <definedName name="tdnc1p" localSheetId="28">#REF!</definedName>
    <definedName name="tdnc1p">#REF!</definedName>
    <definedName name="TDT" localSheetId="28">#REF!</definedName>
    <definedName name="TDT">#REF!</definedName>
    <definedName name="TDTDT" localSheetId="28">#REF!</definedName>
    <definedName name="TDTDT">#REF!</definedName>
    <definedName name="TDTKKT" localSheetId="28">#REF!</definedName>
    <definedName name="TDTKKT">#REF!</definedName>
    <definedName name="tdtr2cnc" localSheetId="28">#REF!</definedName>
    <definedName name="tdtr2cnc">#REF!</definedName>
    <definedName name="tdtr2cvl" localSheetId="28">#REF!</definedName>
    <definedName name="tdtr2cvl">#REF!</definedName>
    <definedName name="tdvl1p" localSheetId="28">#REF!</definedName>
    <definedName name="tdvl1p">#REF!</definedName>
    <definedName name="tecnuoc5" localSheetId="28">#REF!</definedName>
    <definedName name="tecnuoc5">#REF!</definedName>
    <definedName name="TenCap" localSheetId="28">#REF!</definedName>
    <definedName name="TenCap">#REF!</definedName>
    <definedName name="tenck" localSheetId="28">#REF!</definedName>
    <definedName name="tenck">#REF!</definedName>
    <definedName name="Tengoi" localSheetId="28">#REF!</definedName>
    <definedName name="Tengoi">#REF!</definedName>
    <definedName name="tentk" localSheetId="28">#REF!</definedName>
    <definedName name="tentk">#REF!</definedName>
    <definedName name="tenvung" localSheetId="28">#REF!</definedName>
    <definedName name="tenvung">#REF!</definedName>
    <definedName name="test" localSheetId="28">#REF!</definedName>
    <definedName name="test">#REF!</definedName>
    <definedName name="TEST1" localSheetId="28">#REF!</definedName>
    <definedName name="TEST1">#REF!</definedName>
    <definedName name="TESTHKEY" localSheetId="28">#REF!</definedName>
    <definedName name="TESTHKEY">#REF!</definedName>
    <definedName name="TESTKEYS" localSheetId="28">#REF!</definedName>
    <definedName name="TESTKEYS">#REF!</definedName>
    <definedName name="TESTVKEY" localSheetId="28">#REF!</definedName>
    <definedName name="TESTVKEY">#REF!</definedName>
    <definedName name="TextRefCopyRangeCount" hidden="1">216</definedName>
    <definedName name="TGLS" localSheetId="28">#REF!</definedName>
    <definedName name="TGLS">#REF!</definedName>
    <definedName name="TH.CTrinh" localSheetId="28">#REF!</definedName>
    <definedName name="TH.CTrinh">#REF!</definedName>
    <definedName name="TH.tinh" localSheetId="28">#REF!</definedName>
    <definedName name="TH.tinh">#REF!</definedName>
    <definedName name="tha" hidden="1">{"'Sheet1'!$L$16"}</definedName>
    <definedName name="thai" localSheetId="28">#REF!</definedName>
    <definedName name="thai">#REF!</definedName>
    <definedName name="Thang" localSheetId="28">#REF!</definedName>
    <definedName name="Thang">#REF!</definedName>
    <definedName name="Thang_Long" localSheetId="28">#REF!</definedName>
    <definedName name="Thang_Long">#REF!</definedName>
    <definedName name="Thang_Long_GT" localSheetId="28">#REF!</definedName>
    <definedName name="Thang_Long_GT">#REF!</definedName>
    <definedName name="thanh" localSheetId="28">#REF!</definedName>
    <definedName name="thanh">#REF!</definedName>
    <definedName name="Thanh_CT" localSheetId="28">#REF!</definedName>
    <definedName name="Thanh_CT">#REF!</definedName>
    <definedName name="thanhdul" localSheetId="28">#REF!</definedName>
    <definedName name="thanhdul">#REF!</definedName>
    <definedName name="Thanhtoan131" localSheetId="28">#REF!</definedName>
    <definedName name="Thanhtoan131">#REF!</definedName>
    <definedName name="Thanhtoan331" localSheetId="28">#REF!</definedName>
    <definedName name="Thanhtoan331">#REF!</definedName>
    <definedName name="ThanhtoanNKhau" localSheetId="28">#REF!</definedName>
    <definedName name="ThanhtoanNKhau">#REF!</definedName>
    <definedName name="Thautinh" localSheetId="28">#REF!</definedName>
    <definedName name="Thautinh">#REF!</definedName>
    <definedName name="THchon" localSheetId="28">#REF!</definedName>
    <definedName name="THchon">#REF!</definedName>
    <definedName name="thdt" localSheetId="28">#REF!</definedName>
    <definedName name="thdt">#REF!</definedName>
    <definedName name="THDT_HT_DAO_THUONG" localSheetId="28">#REF!</definedName>
    <definedName name="THDT_HT_DAO_THUONG">#REF!</definedName>
    <definedName name="THDT_HT_XOM_NOI" localSheetId="28">#REF!</definedName>
    <definedName name="THDT_HT_XOM_NOI">#REF!</definedName>
    <definedName name="THDT_NPP_XOM_NOI" localSheetId="28">#REF!</definedName>
    <definedName name="THDT_NPP_XOM_NOI">#REF!</definedName>
    <definedName name="THDT_TBA_XOM_NOI" localSheetId="28">#REF!</definedName>
    <definedName name="THDT_TBA_XOM_NOI">#REF!</definedName>
    <definedName name="thep" localSheetId="28">#REF!</definedName>
    <definedName name="thep">#REF!</definedName>
    <definedName name="THEP_D32" localSheetId="28">#REF!</definedName>
    <definedName name="THEP_D32">#REF!</definedName>
    <definedName name="thepban" localSheetId="28">#REF!</definedName>
    <definedName name="thepban">#REF!</definedName>
    <definedName name="ThepDinh" localSheetId="28">#REF!</definedName>
    <definedName name="ThepDinh">#REF!</definedName>
    <definedName name="thepgoc25_60" localSheetId="28">#REF!</definedName>
    <definedName name="thepgoc25_60">#REF!</definedName>
    <definedName name="thepgoc63_75" localSheetId="28">#REF!</definedName>
    <definedName name="thepgoc63_75">#REF!</definedName>
    <definedName name="thepgoc80_100" localSheetId="28">#REF!</definedName>
    <definedName name="thepgoc80_100">#REF!</definedName>
    <definedName name="thepma">10500</definedName>
    <definedName name="theptron" localSheetId="28">#REF!</definedName>
    <definedName name="theptron">#REF!</definedName>
    <definedName name="theptron12" localSheetId="28">#REF!</definedName>
    <definedName name="theptron12">#REF!</definedName>
    <definedName name="theptron14_22" localSheetId="28">#REF!</definedName>
    <definedName name="theptron14_22">#REF!</definedName>
    <definedName name="theptron6_8" localSheetId="28">#REF!</definedName>
    <definedName name="theptron6_8">#REF!</definedName>
    <definedName name="thetichck" localSheetId="28">#REF!</definedName>
    <definedName name="thetichck">#REF!</definedName>
    <definedName name="THGO1pnc" localSheetId="28">#REF!</definedName>
    <definedName name="THGO1pnc">#REF!</definedName>
    <definedName name="thht" localSheetId="28">#REF!</definedName>
    <definedName name="thht">#REF!</definedName>
    <definedName name="THI" localSheetId="28">#REF!</definedName>
    <definedName name="THI">#REF!</definedName>
    <definedName name="THKL" hidden="1">{"'Sheet1'!$L$16"}</definedName>
    <definedName name="thkp3" localSheetId="28">#REF!</definedName>
    <definedName name="thkp3">#REF!</definedName>
    <definedName name="THLCO" localSheetId="28">#REF!</definedName>
    <definedName name="THLCO">#REF!</definedName>
    <definedName name="THLNO" localSheetId="28">#REF!</definedName>
    <definedName name="THLNO">#REF!</definedName>
    <definedName name="THLTK" localSheetId="28">#REF!</definedName>
    <definedName name="THLTK">#REF!</definedName>
    <definedName name="thongso" localSheetId="28">#REF!</definedName>
    <definedName name="thongso">#REF!</definedName>
    <definedName name="thop" localSheetId="28">#REF!</definedName>
    <definedName name="thop">#REF!</definedName>
    <definedName name="thtich1" localSheetId="28">#REF!</definedName>
    <definedName name="thtich1">#REF!</definedName>
    <definedName name="thtich2" localSheetId="28">#REF!</definedName>
    <definedName name="thtich2">#REF!</definedName>
    <definedName name="thtich3" localSheetId="28">#REF!</definedName>
    <definedName name="thtich3">#REF!</definedName>
    <definedName name="thtich4" localSheetId="28">#REF!</definedName>
    <definedName name="thtich4">#REF!</definedName>
    <definedName name="thtich5" localSheetId="28">#REF!</definedName>
    <definedName name="thtich5">#REF!</definedName>
    <definedName name="thtich6" localSheetId="28">#REF!</definedName>
    <definedName name="thtich6">#REF!</definedName>
    <definedName name="thtt" localSheetId="28">#REF!</definedName>
    <definedName name="thtt">#REF!</definedName>
    <definedName name="THXNK" localSheetId="28">#REF!</definedName>
    <definedName name="THXNK">#REF!</definedName>
    <definedName name="TI" localSheetId="28">#REF!</definedName>
    <definedName name="TI">#REF!</definedName>
    <definedName name="Tien" localSheetId="28">#REF!</definedName>
    <definedName name="Tien">#REF!</definedName>
    <definedName name="TIENLUONG" localSheetId="28">#REF!</definedName>
    <definedName name="TIENLUONG">#REF!</definedName>
    <definedName name="Tiepdiama">9500</definedName>
    <definedName name="TIEU_HAO_VAT_TU_DZ0.4KV" localSheetId="28">#REF!</definedName>
    <definedName name="TIEU_HAO_VAT_TU_DZ0.4KV">#REF!</definedName>
    <definedName name="TIEU_HAO_VAT_TU_DZ22KV" localSheetId="28">#REF!</definedName>
    <definedName name="TIEU_HAO_VAT_TU_DZ22KV">#REF!</definedName>
    <definedName name="TIEU_HAO_VAT_TU_TBA" localSheetId="28">#REF!</definedName>
    <definedName name="TIEU_HAO_VAT_TU_TBA">#REF!</definedName>
    <definedName name="Tim_cong" localSheetId="28">#REF!</definedName>
    <definedName name="Tim_cong">#REF!</definedName>
    <definedName name="Tim_lan_xuat_hien" localSheetId="28">#REF!</definedName>
    <definedName name="Tim_lan_xuat_hien">#REF!</definedName>
    <definedName name="tim_xuat_hien" localSheetId="28">#REF!</definedName>
    <definedName name="tim_xuat_hien">#REF!</definedName>
    <definedName name="tinhqd" localSheetId="28">#REF!</definedName>
    <definedName name="tinhqd">#REF!</definedName>
    <definedName name="TIT" localSheetId="28">#REF!</definedName>
    <definedName name="TIT">#REF!</definedName>
    <definedName name="TITAN" localSheetId="28">#REF!</definedName>
    <definedName name="TITAN">#REF!</definedName>
    <definedName name="TK" localSheetId="28">#REF!</definedName>
    <definedName name="TK">#REF!</definedName>
    <definedName name="TK331APC" localSheetId="28">#REF!</definedName>
    <definedName name="TK331APC">#REF!</definedName>
    <definedName name="TK331CB" localSheetId="28">#REF!</definedName>
    <definedName name="TK331CB">#REF!</definedName>
    <definedName name="TK331GT" localSheetId="28">#REF!</definedName>
    <definedName name="TK331GT">#REF!</definedName>
    <definedName name="TK331K" localSheetId="28">#REF!</definedName>
    <definedName name="TK331K">#REF!</definedName>
    <definedName name="TK331KH" localSheetId="28">#REF!</definedName>
    <definedName name="TK331KH">#REF!</definedName>
    <definedName name="TK331MT" localSheetId="28">#REF!</definedName>
    <definedName name="TK331MT">#REF!</definedName>
    <definedName name="TK331NT" localSheetId="28">#REF!</definedName>
    <definedName name="TK331NT">#REF!</definedName>
    <definedName name="TK331PA" localSheetId="28">#REF!</definedName>
    <definedName name="TK331PA">#REF!</definedName>
    <definedName name="TK331PACIFIC" localSheetId="28">#REF!</definedName>
    <definedName name="TK331PACIFIC">#REF!</definedName>
    <definedName name="tk331PD" localSheetId="28">#REF!</definedName>
    <definedName name="tk331PD">#REF!</definedName>
    <definedName name="TK331THN" localSheetId="28">#REF!</definedName>
    <definedName name="TK331THN">#REF!</definedName>
    <definedName name="tk331TKN" localSheetId="28">#REF!</definedName>
    <definedName name="tk331TKN">#REF!</definedName>
    <definedName name="TK331VT" localSheetId="28">#REF!</definedName>
    <definedName name="TK331VT">#REF!</definedName>
    <definedName name="tk3338TTNCN" localSheetId="28">#REF!</definedName>
    <definedName name="tk3338TTNCN">#REF!</definedName>
    <definedName name="tk3388K" localSheetId="28">#REF!</definedName>
    <definedName name="tk3388K">#REF!</definedName>
    <definedName name="TKP" localSheetId="28">#REF!</definedName>
    <definedName name="TKP">#REF!</definedName>
    <definedName name="TLAC120" localSheetId="28">#REF!</definedName>
    <definedName name="TLAC120">#REF!</definedName>
    <definedName name="TLAC35" localSheetId="28">#REF!</definedName>
    <definedName name="TLAC35">#REF!</definedName>
    <definedName name="TLAC50" localSheetId="28">#REF!</definedName>
    <definedName name="TLAC50">#REF!</definedName>
    <definedName name="TLAC70" localSheetId="28">#REF!</definedName>
    <definedName name="TLAC70">#REF!</definedName>
    <definedName name="TLAC95" localSheetId="28">#REF!</definedName>
    <definedName name="TLAC95">#REF!</definedName>
    <definedName name="Tle" localSheetId="28">#REF!</definedName>
    <definedName name="Tle">#REF!</definedName>
    <definedName name="TLR" localSheetId="28">#REF!</definedName>
    <definedName name="TLR">#REF!</definedName>
    <definedName name="TMDT1" localSheetId="28">#REF!</definedName>
    <definedName name="TMDT1">#REF!</definedName>
    <definedName name="TMDT2" localSheetId="28">#REF!</definedName>
    <definedName name="TMDT2">#REF!</definedName>
    <definedName name="TMDTmoi" localSheetId="28">#REF!</definedName>
    <definedName name="TMDTmoi">#REF!</definedName>
    <definedName name="tmm1.5" localSheetId="28">#REF!</definedName>
    <definedName name="tmm1.5">#REF!</definedName>
    <definedName name="tmmg" localSheetId="28">#REF!</definedName>
    <definedName name="tmmg">#REF!</definedName>
    <definedName name="TN" localSheetId="28">#REF!</definedName>
    <definedName name="TN">#REF!</definedName>
    <definedName name="Tnd" localSheetId="28">#REF!</definedName>
    <definedName name="Tnd">#REF!</definedName>
    <definedName name="To" localSheetId="28">#REF!</definedName>
    <definedName name="To">#REF!</definedName>
    <definedName name="toadocap" localSheetId="28">#REF!</definedName>
    <definedName name="toadocap">#REF!</definedName>
    <definedName name="Toanbo" localSheetId="28">#REF!</definedName>
    <definedName name="Toanbo">#REF!</definedName>
    <definedName name="toi5t" localSheetId="28">#REF!</definedName>
    <definedName name="toi5t">#REF!</definedName>
    <definedName name="Tong" localSheetId="28">#REF!</definedName>
    <definedName name="Tong">#REF!</definedName>
    <definedName name="TONG_DU_TOAN" localSheetId="28">#REF!</definedName>
    <definedName name="TONG_DU_TOAN">#REF!</definedName>
    <definedName name="TONG_GIA_TRI_CONG_TRINH" localSheetId="28">#REF!</definedName>
    <definedName name="TONG_GIA_TRI_CONG_TRINH">#REF!</definedName>
    <definedName name="TONG_HOP_THI_NGHIEM_DZ0.4KV" localSheetId="28">#REF!</definedName>
    <definedName name="TONG_HOP_THI_NGHIEM_DZ0.4KV">#REF!</definedName>
    <definedName name="TONG_HOP_THI_NGHIEM_DZ22KV" localSheetId="28">#REF!</definedName>
    <definedName name="TONG_HOP_THI_NGHIEM_DZ22KV">#REF!</definedName>
    <definedName name="TONG_KE_TBA" localSheetId="28">#REF!</definedName>
    <definedName name="TONG_KE_TBA">#REF!</definedName>
    <definedName name="tongbt" localSheetId="28">#REF!</definedName>
    <definedName name="tongbt">#REF!</definedName>
    <definedName name="tongcong" localSheetId="28">#REF!</definedName>
    <definedName name="tongcong">#REF!</definedName>
    <definedName name="tongdientich" localSheetId="28">#REF!</definedName>
    <definedName name="tongdientich">#REF!</definedName>
    <definedName name="tonghop_t5" localSheetId="28">#REF!</definedName>
    <definedName name="tonghop_t5">#REF!</definedName>
    <definedName name="tongthep" localSheetId="28">#REF!</definedName>
    <definedName name="tongthep">#REF!</definedName>
    <definedName name="tongthetich" localSheetId="28">#REF!</definedName>
    <definedName name="tongthetich">#REF!</definedName>
    <definedName name="Tonmai" localSheetId="28">#REF!</definedName>
    <definedName name="Tonmai">#REF!</definedName>
    <definedName name="TOSHIBA" localSheetId="28">#REF!</definedName>
    <definedName name="TOSHIBA">#REF!</definedName>
    <definedName name="TOTAL" localSheetId="28">#REF!</definedName>
    <definedName name="TOTAL">#REF!</definedName>
    <definedName name="totbtoi" localSheetId="28">#REF!</definedName>
    <definedName name="totbtoi">#REF!</definedName>
    <definedName name="tp" localSheetId="28">#REF!</definedName>
    <definedName name="tp">#REF!</definedName>
    <definedName name="TPLRP" localSheetId="28">#REF!</definedName>
    <definedName name="TPLRP">#REF!</definedName>
    <definedName name="tr_" localSheetId="28">#REF!</definedName>
    <definedName name="tr_">#REF!</definedName>
    <definedName name="Tra_DM_su_dung" localSheetId="28">#REF!</definedName>
    <definedName name="Tra_DM_su_dung">#REF!</definedName>
    <definedName name="Tra_don_gia_KS" localSheetId="28">#REF!</definedName>
    <definedName name="Tra_don_gia_KS">#REF!</definedName>
    <definedName name="Tra_DTCT" localSheetId="28">#REF!</definedName>
    <definedName name="Tra_DTCT">#REF!</definedName>
    <definedName name="Tra_gtxl_cong" localSheetId="28">#REF!</definedName>
    <definedName name="Tra_gtxl_cong">#REF!</definedName>
    <definedName name="Tra_tim_hang_mucPT_trung" localSheetId="28">#REF!</definedName>
    <definedName name="Tra_tim_hang_mucPT_trung">#REF!</definedName>
    <definedName name="Tra_TL" localSheetId="28">#REF!</definedName>
    <definedName name="Tra_TL">#REF!</definedName>
    <definedName name="Tra_ty_le2" localSheetId="28">#REF!</definedName>
    <definedName name="Tra_ty_le2">#REF!</definedName>
    <definedName name="Tra_ty_le3" localSheetId="28">#REF!</definedName>
    <definedName name="Tra_ty_le3">#REF!</definedName>
    <definedName name="Tra_ty_le4" localSheetId="28">#REF!</definedName>
    <definedName name="Tra_ty_le4">#REF!</definedName>
    <definedName name="Tra_ty_le5" localSheetId="28">#REF!</definedName>
    <definedName name="Tra_ty_le5">#REF!</definedName>
    <definedName name="TRA_VAT_LIEU" localSheetId="28">#REF!</definedName>
    <definedName name="TRA_VAT_LIEU">#REF!</definedName>
    <definedName name="TRA_VL" localSheetId="28">#REF!</definedName>
    <definedName name="TRA_VL">#REF!</definedName>
    <definedName name="traA103" localSheetId="28">#REF!</definedName>
    <definedName name="traA103">#REF!</definedName>
    <definedName name="TRADE2" localSheetId="28">#REF!</definedName>
    <definedName name="TRADE2">#REF!</definedName>
    <definedName name="tramatcong1" localSheetId="28">#REF!</definedName>
    <definedName name="tramatcong1">#REF!</definedName>
    <definedName name="tramatcong2" localSheetId="28">#REF!</definedName>
    <definedName name="tramatcong2">#REF!</definedName>
    <definedName name="trambt60" localSheetId="28">#REF!</definedName>
    <definedName name="trambt60">#REF!</definedName>
    <definedName name="tranhietdo" localSheetId="28">#REF!</definedName>
    <definedName name="tranhietdo">#REF!</definedName>
    <definedName name="TRAvH" localSheetId="28">#REF!</definedName>
    <definedName name="TRAvH">#REF!</definedName>
    <definedName name="TRAVL" localSheetId="28">#REF!</definedName>
    <definedName name="TRAVL">#REF!</definedName>
    <definedName name="Trô_P1" localSheetId="28">#REF!</definedName>
    <definedName name="Trô_P1">#REF!</definedName>
    <definedName name="Trô_P10" localSheetId="28">#REF!</definedName>
    <definedName name="Trô_P10">#REF!</definedName>
    <definedName name="Trô_P11" localSheetId="28">#REF!</definedName>
    <definedName name="Trô_P11">#REF!</definedName>
    <definedName name="Trô_P2" localSheetId="28">#REF!</definedName>
    <definedName name="Trô_P2">#REF!</definedName>
    <definedName name="Trô_P3" localSheetId="28">#REF!</definedName>
    <definedName name="Trô_P3">#REF!</definedName>
    <definedName name="Trô_P4" localSheetId="28">#REF!</definedName>
    <definedName name="Trô_P4">#REF!</definedName>
    <definedName name="Trô_P5" localSheetId="28">#REF!</definedName>
    <definedName name="Trô_P5">#REF!</definedName>
    <definedName name="Trô_P6" localSheetId="28">#REF!</definedName>
    <definedName name="Trô_P6">#REF!</definedName>
    <definedName name="Trô_P7" localSheetId="28">#REF!</definedName>
    <definedName name="Trô_P7">#REF!</definedName>
    <definedName name="Trô_P8" localSheetId="28">#REF!</definedName>
    <definedName name="Trô_P8">#REF!</definedName>
    <definedName name="Trô_P9" localSheetId="28">#REF!</definedName>
    <definedName name="Trô_P9">#REF!</definedName>
    <definedName name="tronbt250" localSheetId="28">#REF!</definedName>
    <definedName name="tronbt250">#REF!</definedName>
    <definedName name="tronvua250" localSheetId="28">#REF!</definedName>
    <definedName name="tronvua250">#REF!</definedName>
    <definedName name="trt" localSheetId="28">#REF!</definedName>
    <definedName name="trt">#REF!</definedName>
    <definedName name="ts" localSheetId="28">#REF!</definedName>
    <definedName name="ts">#REF!</definedName>
    <definedName name="tsI" localSheetId="28">#REF!</definedName>
    <definedName name="tsI">#REF!</definedName>
    <definedName name="TT" localSheetId="28">#REF!</definedName>
    <definedName name="TT">#REF!</definedName>
    <definedName name="TT_1P" localSheetId="28">#REF!</definedName>
    <definedName name="TT_1P">#REF!</definedName>
    <definedName name="TT_3p" localSheetId="28">#REF!</definedName>
    <definedName name="TT_3p">#REF!</definedName>
    <definedName name="ttao" localSheetId="28">#REF!</definedName>
    <definedName name="ttao">#REF!</definedName>
    <definedName name="ttbt" localSheetId="28">#REF!</definedName>
    <definedName name="ttbt">#REF!</definedName>
    <definedName name="TTCto" localSheetId="28">#REF!</definedName>
    <definedName name="TTCto">#REF!</definedName>
    <definedName name="TTDZ" localSheetId="28">#REF!</definedName>
    <definedName name="TTDZ">#REF!</definedName>
    <definedName name="TTDZ04" localSheetId="28">#REF!</definedName>
    <definedName name="TTDZ04">#REF!</definedName>
    <definedName name="TTDZ35" localSheetId="28">#REF!</definedName>
    <definedName name="TTDZ35">#REF!</definedName>
    <definedName name="tthi" localSheetId="28">#REF!</definedName>
    <definedName name="tthi">#REF!</definedName>
    <definedName name="ttinh" localSheetId="28">#REF!</definedName>
    <definedName name="ttinh">#REF!</definedName>
    <definedName name="tto" localSheetId="28">#REF!</definedName>
    <definedName name="tto">#REF!</definedName>
    <definedName name="ttoxtp" localSheetId="28">#REF!</definedName>
    <definedName name="ttoxtp">#REF!</definedName>
    <definedName name="ttronmk" localSheetId="28">#REF!</definedName>
    <definedName name="ttronmk">#REF!</definedName>
    <definedName name="TTVAn5" localSheetId="28">#REF!</definedName>
    <definedName name="TTVAn5">#REF!</definedName>
    <definedName name="Tu_dung_ton_that" localSheetId="28">#REF!</definedName>
    <definedName name="Tu_dung_ton_that">#REF!</definedName>
    <definedName name="Tuong_dau_HD" localSheetId="28">#REF!</definedName>
    <definedName name="Tuong_dau_HD">#REF!</definedName>
    <definedName name="Tuvan" localSheetId="28">#REF!</definedName>
    <definedName name="Tuvan">#REF!</definedName>
    <definedName name="tuyennhanh" hidden="1">{"'Sheet1'!$L$16"}</definedName>
    <definedName name="tv75nc" localSheetId="28">#REF!</definedName>
    <definedName name="tv75nc">#REF!</definedName>
    <definedName name="tv75vl" localSheetId="28">#REF!</definedName>
    <definedName name="tv75vl">#REF!</definedName>
    <definedName name="TVGS" localSheetId="28">#REF!</definedName>
    <definedName name="TVGS">#REF!</definedName>
    <definedName name="TVK" localSheetId="28">#REF!</definedName>
    <definedName name="TVK">#REF!</definedName>
    <definedName name="ty_le" localSheetId="28">#REF!</definedName>
    <definedName name="ty_le">#REF!</definedName>
    <definedName name="Ty_Le_1" localSheetId="28">#REF!</definedName>
    <definedName name="Ty_Le_1">#REF!</definedName>
    <definedName name="ty_le_BTN" localSheetId="28">#REF!</definedName>
    <definedName name="ty_le_BTN">#REF!</definedName>
    <definedName name="Ty_le1" localSheetId="28">#REF!</definedName>
    <definedName name="Ty_le1">#REF!</definedName>
    <definedName name="UbdII" localSheetId="28">#REF!</definedName>
    <definedName name="UbdII">#REF!</definedName>
    <definedName name="Ubo" localSheetId="28">#REF!</definedName>
    <definedName name="Ubo">#REF!</definedName>
    <definedName name="UbtII" localSheetId="28">#REF!</definedName>
    <definedName name="UbtII">#REF!</definedName>
    <definedName name="UNL" localSheetId="28">#REF!</definedName>
    <definedName name="UNL">#REF!</definedName>
    <definedName name="UP" localSheetId="28">#REF!,#REF!,#REF!,#REF!,#REF!,#REF!,#REF!,#REF!,#REF!,#REF!,#REF!</definedName>
    <definedName name="UP">#REF!,#REF!,#REF!,#REF!,#REF!,#REF!,#REF!,#REF!,#REF!,#REF!,#REF!</definedName>
    <definedName name="upnoc" localSheetId="28">#REF!</definedName>
    <definedName name="upnoc">#REF!</definedName>
    <definedName name="upperlowlandlimit" localSheetId="28">#REF!</definedName>
    <definedName name="upperlowlandlimit">#REF!</definedName>
    <definedName name="USCT" localSheetId="28">#REF!</definedName>
    <definedName name="USCT">#REF!</definedName>
    <definedName name="USCTKU" localSheetId="28">#REF!</definedName>
    <definedName name="USCTKU">#REF!</definedName>
    <definedName name="USdb" localSheetId="28">#REF!</definedName>
    <definedName name="USdb">#REF!</definedName>
    <definedName name="USKC" localSheetId="28">#REF!</definedName>
    <definedName name="USKC">#REF!</definedName>
    <definedName name="USNC" localSheetId="28">#REF!</definedName>
    <definedName name="USNC">#REF!</definedName>
    <definedName name="UStb" localSheetId="28">#REF!</definedName>
    <definedName name="UStb">#REF!</definedName>
    <definedName name="UtdI" localSheetId="28">#REF!</definedName>
    <definedName name="UtdI">#REF!</definedName>
    <definedName name="UtdII" localSheetId="28">#REF!</definedName>
    <definedName name="UtdII">#REF!</definedName>
    <definedName name="UttI" localSheetId="28">#REF!</definedName>
    <definedName name="UttI">#REF!</definedName>
    <definedName name="UttII" localSheetId="28">#REF!</definedName>
    <definedName name="UttII">#REF!</definedName>
    <definedName name="uu" localSheetId="28">#REF!</definedName>
    <definedName name="uu">#REF!</definedName>
    <definedName name="V.1" localSheetId="28">#REF!</definedName>
    <definedName name="V.1">#REF!</definedName>
    <definedName name="V.10" localSheetId="28">#REF!</definedName>
    <definedName name="V.10">#REF!</definedName>
    <definedName name="V.11" localSheetId="28">#REF!</definedName>
    <definedName name="V.11">#REF!</definedName>
    <definedName name="V.12" localSheetId="28">#REF!</definedName>
    <definedName name="V.12">#REF!</definedName>
    <definedName name="V.13" localSheetId="28">#REF!</definedName>
    <definedName name="V.13">#REF!</definedName>
    <definedName name="V.14" localSheetId="28">#REF!</definedName>
    <definedName name="V.14">#REF!</definedName>
    <definedName name="V.15" localSheetId="28">#REF!</definedName>
    <definedName name="V.15">#REF!</definedName>
    <definedName name="V.16" localSheetId="28">#REF!</definedName>
    <definedName name="V.16">#REF!</definedName>
    <definedName name="V.17" localSheetId="28">#REF!</definedName>
    <definedName name="V.17">#REF!</definedName>
    <definedName name="V.18" localSheetId="28">#REF!</definedName>
    <definedName name="V.18">#REF!</definedName>
    <definedName name="V.2" localSheetId="28">#REF!</definedName>
    <definedName name="V.2">#REF!</definedName>
    <definedName name="V.3" localSheetId="28">#REF!</definedName>
    <definedName name="V.3">#REF!</definedName>
    <definedName name="V.4" localSheetId="28">#REF!</definedName>
    <definedName name="V.4">#REF!</definedName>
    <definedName name="V.5" localSheetId="28">#REF!</definedName>
    <definedName name="V.5">#REF!</definedName>
    <definedName name="V.6" localSheetId="28">#REF!</definedName>
    <definedName name="V.6">#REF!</definedName>
    <definedName name="V.7" localSheetId="28">#REF!</definedName>
    <definedName name="V.7">#REF!</definedName>
    <definedName name="V.8" localSheetId="28">#REF!</definedName>
    <definedName name="V.8">#REF!</definedName>
    <definedName name="V.9" localSheetId="28">#REF!</definedName>
    <definedName name="V.9">#REF!</definedName>
    <definedName name="V_t_tõ" localSheetId="28">#REF!</definedName>
    <definedName name="V_t_tõ">#REF!</definedName>
    <definedName name="Value0" localSheetId="28">#REF!</definedName>
    <definedName name="Value0">#REF!</definedName>
    <definedName name="Value1" localSheetId="28">#REF!</definedName>
    <definedName name="Value1">#REF!</definedName>
    <definedName name="Value10" localSheetId="28">#REF!</definedName>
    <definedName name="Value10">#REF!</definedName>
    <definedName name="Value11" localSheetId="28">#REF!</definedName>
    <definedName name="Value11">#REF!</definedName>
    <definedName name="Value12" localSheetId="28">#REF!</definedName>
    <definedName name="Value12">#REF!</definedName>
    <definedName name="Value13" localSheetId="28">#REF!</definedName>
    <definedName name="Value13">#REF!</definedName>
    <definedName name="Value14" localSheetId="28">#REF!</definedName>
    <definedName name="Value14">#REF!</definedName>
    <definedName name="Value15" localSheetId="28">#REF!</definedName>
    <definedName name="Value15">#REF!</definedName>
    <definedName name="Value16" localSheetId="28">#REF!</definedName>
    <definedName name="Value16">#REF!</definedName>
    <definedName name="Value17" localSheetId="28">#REF!</definedName>
    <definedName name="Value17">#REF!</definedName>
    <definedName name="Value18" localSheetId="28">#REF!</definedName>
    <definedName name="Value18">#REF!</definedName>
    <definedName name="Value19" localSheetId="28">#REF!</definedName>
    <definedName name="Value19">#REF!</definedName>
    <definedName name="Value2" localSheetId="28">#REF!</definedName>
    <definedName name="Value2">#REF!</definedName>
    <definedName name="Value20" localSheetId="28">#REF!</definedName>
    <definedName name="Value20">#REF!</definedName>
    <definedName name="Value21" localSheetId="28">#REF!</definedName>
    <definedName name="Value21">#REF!</definedName>
    <definedName name="Value22" localSheetId="28">#REF!</definedName>
    <definedName name="Value22">#REF!</definedName>
    <definedName name="Value23" localSheetId="28">#REF!</definedName>
    <definedName name="Value23">#REF!</definedName>
    <definedName name="Value24" localSheetId="28">#REF!</definedName>
    <definedName name="Value24">#REF!</definedName>
    <definedName name="Value25" localSheetId="28">#REF!</definedName>
    <definedName name="Value25">#REF!</definedName>
    <definedName name="Value26" localSheetId="28">#REF!</definedName>
    <definedName name="Value26">#REF!</definedName>
    <definedName name="Value27" localSheetId="28">#REF!</definedName>
    <definedName name="Value27">#REF!</definedName>
    <definedName name="Value28" localSheetId="28">#REF!</definedName>
    <definedName name="Value28">#REF!</definedName>
    <definedName name="Value29" localSheetId="28">#REF!</definedName>
    <definedName name="Value29">#REF!</definedName>
    <definedName name="Value3" localSheetId="28">#REF!</definedName>
    <definedName name="Value3">#REF!</definedName>
    <definedName name="Value30" localSheetId="28">#REF!</definedName>
    <definedName name="Value30">#REF!</definedName>
    <definedName name="Value31" localSheetId="28">#REF!</definedName>
    <definedName name="Value31">#REF!</definedName>
    <definedName name="Value32" localSheetId="28">#REF!</definedName>
    <definedName name="Value32">#REF!</definedName>
    <definedName name="Value33" localSheetId="28">#REF!</definedName>
    <definedName name="Value33">#REF!</definedName>
    <definedName name="Value34" localSheetId="28">#REF!</definedName>
    <definedName name="Value34">#REF!</definedName>
    <definedName name="Value35" localSheetId="28">#REF!</definedName>
    <definedName name="Value35">#REF!</definedName>
    <definedName name="Value36" localSheetId="28">#REF!</definedName>
    <definedName name="Value36">#REF!</definedName>
    <definedName name="Value37" localSheetId="28">#REF!</definedName>
    <definedName name="Value37">#REF!</definedName>
    <definedName name="Value38" localSheetId="28">#REF!</definedName>
    <definedName name="Value38">#REF!</definedName>
    <definedName name="Value39" localSheetId="28">#REF!</definedName>
    <definedName name="Value39">#REF!</definedName>
    <definedName name="Value4" localSheetId="28">#REF!</definedName>
    <definedName name="Value4">#REF!</definedName>
    <definedName name="Value40" localSheetId="28">#REF!</definedName>
    <definedName name="Value40">#REF!</definedName>
    <definedName name="Value41" localSheetId="28">#REF!</definedName>
    <definedName name="Value41">#REF!</definedName>
    <definedName name="Value42" localSheetId="28">#REF!</definedName>
    <definedName name="Value42">#REF!</definedName>
    <definedName name="Value43" localSheetId="28">#REF!</definedName>
    <definedName name="Value43">#REF!</definedName>
    <definedName name="Value44" localSheetId="28">#REF!</definedName>
    <definedName name="Value44">#REF!</definedName>
    <definedName name="Value45" localSheetId="28">#REF!</definedName>
    <definedName name="Value45">#REF!</definedName>
    <definedName name="Value46" localSheetId="28">#REF!</definedName>
    <definedName name="Value46">#REF!</definedName>
    <definedName name="Value47" localSheetId="28">#REF!</definedName>
    <definedName name="Value47">#REF!</definedName>
    <definedName name="Value48" localSheetId="28">#REF!</definedName>
    <definedName name="Value48">#REF!</definedName>
    <definedName name="Value49" localSheetId="28">#REF!</definedName>
    <definedName name="Value49">#REF!</definedName>
    <definedName name="Value5" localSheetId="28">#REF!</definedName>
    <definedName name="Value5">#REF!</definedName>
    <definedName name="Value50" localSheetId="28">#REF!</definedName>
    <definedName name="Value50">#REF!</definedName>
    <definedName name="Value51" localSheetId="28">#REF!</definedName>
    <definedName name="Value51">#REF!</definedName>
    <definedName name="Value52" localSheetId="28">#REF!</definedName>
    <definedName name="Value52">#REF!</definedName>
    <definedName name="Value53" localSheetId="28">#REF!</definedName>
    <definedName name="Value53">#REF!</definedName>
    <definedName name="Value54" localSheetId="28">#REF!</definedName>
    <definedName name="Value54">#REF!</definedName>
    <definedName name="Value55" localSheetId="28">#REF!</definedName>
    <definedName name="Value55">#REF!</definedName>
    <definedName name="Value6" localSheetId="28">#REF!</definedName>
    <definedName name="Value6">#REF!</definedName>
    <definedName name="Value7" localSheetId="28">#REF!</definedName>
    <definedName name="Value7">#REF!</definedName>
    <definedName name="Value8" localSheetId="28">#REF!</definedName>
    <definedName name="Value8">#REF!</definedName>
    <definedName name="Value9" localSheetId="28">#REF!</definedName>
    <definedName name="Value9">#REF!</definedName>
    <definedName name="VAN_CHUYEN_DUONG_DAI_DZ0.4KV" localSheetId="28">#REF!</definedName>
    <definedName name="VAN_CHUYEN_DUONG_DAI_DZ0.4KV">#REF!</definedName>
    <definedName name="VAN_CHUYEN_DUONG_DAI_DZ22KV" localSheetId="28">#REF!</definedName>
    <definedName name="VAN_CHUYEN_DUONG_DAI_DZ22KV">#REF!</definedName>
    <definedName name="VAN_CHUYEN_VAT_TU_CHUNG" localSheetId="28">#REF!</definedName>
    <definedName name="VAN_CHUYEN_VAT_TU_CHUNG">#REF!</definedName>
    <definedName name="VAN_TRUNG_CHUYEN_VAT_TU_CHUNG" localSheetId="28">#REF!</definedName>
    <definedName name="VAN_TRUNG_CHUYEN_VAT_TU_CHUNG">#REF!</definedName>
    <definedName name="Var" localSheetId="28">#REF!</definedName>
    <definedName name="Var">#REF!</definedName>
    <definedName name="VARIINST" localSheetId="28">#REF!</definedName>
    <definedName name="VARIINST">#REF!</definedName>
    <definedName name="VARIPURC" localSheetId="28">#REF!</definedName>
    <definedName name="VARIPURC">#REF!</definedName>
    <definedName name="VAS" localSheetId="28">#REF!</definedName>
    <definedName name="VAS">#REF!</definedName>
    <definedName name="VAT" localSheetId="28">#REF!</definedName>
    <definedName name="VAT">#REF!</definedName>
    <definedName name="VAT_04" localSheetId="28">#REF!</definedName>
    <definedName name="VAT_04">#REF!</definedName>
    <definedName name="VAT_35" localSheetId="28">#REF!</definedName>
    <definedName name="VAT_35">#REF!</definedName>
    <definedName name="VAT_Cto" localSheetId="28">#REF!</definedName>
    <definedName name="VAT_Cto">#REF!</definedName>
    <definedName name="VAT_LIEU_DEN_CHAN_CONG_TRINH" localSheetId="28">#REF!</definedName>
    <definedName name="VAT_LIEU_DEN_CHAN_CONG_TRINH">#REF!</definedName>
    <definedName name="VAT_TB" localSheetId="28">#REF!</definedName>
    <definedName name="VAT_TB">#REF!</definedName>
    <definedName name="VAT_TBA" localSheetId="28">#REF!</definedName>
    <definedName name="VAT_TBA">#REF!</definedName>
    <definedName name="VAT_XLTBA" localSheetId="28">#REF!</definedName>
    <definedName name="VAT_XLTBA">#REF!</definedName>
    <definedName name="vatlieu" localSheetId="28">#REF!</definedName>
    <definedName name="vatlieu">#REF!</definedName>
    <definedName name="VATM" hidden="1">{"'Sheet1'!$L$16"}</definedName>
    <definedName name="vbtchongnuocm300" localSheetId="28">#REF!</definedName>
    <definedName name="vbtchongnuocm300">#REF!</definedName>
    <definedName name="vbtm150" localSheetId="28">#REF!</definedName>
    <definedName name="vbtm150">#REF!</definedName>
    <definedName name="vbtm300" localSheetId="28">#REF!</definedName>
    <definedName name="vbtm300">#REF!</definedName>
    <definedName name="vbtm400" localSheetId="28">#REF!</definedName>
    <definedName name="vbtm400">#REF!</definedName>
    <definedName name="vc" localSheetId="28">#REF!</definedName>
    <definedName name="vc">#REF!</definedName>
    <definedName name="vcbo1" hidden="1">{"'Sheet1'!$L$16"}</definedName>
    <definedName name="VCC" localSheetId="28">#REF!</definedName>
    <definedName name="VCC">#REF!</definedName>
    <definedName name="vccat0.4" localSheetId="28">#REF!</definedName>
    <definedName name="vccat0.4">#REF!</definedName>
    <definedName name="vccatv" localSheetId="28">#REF!</definedName>
    <definedName name="vccatv">#REF!</definedName>
    <definedName name="vccot0.4" localSheetId="28">#REF!</definedName>
    <definedName name="vccot0.4">#REF!</definedName>
    <definedName name="vccot35" localSheetId="28">#REF!</definedName>
    <definedName name="vccot35">#REF!</definedName>
    <definedName name="vccott" localSheetId="28">#REF!</definedName>
    <definedName name="vccott">#REF!</definedName>
    <definedName name="vccottt" localSheetId="28">#REF!</definedName>
    <definedName name="vccottt">#REF!</definedName>
    <definedName name="VCD" localSheetId="28">#REF!</definedName>
    <definedName name="VCD">#REF!</definedName>
    <definedName name="vcda" localSheetId="28">#REF!</definedName>
    <definedName name="vcda">#REF!</definedName>
    <definedName name="vcda0.4" localSheetId="28">#REF!</definedName>
    <definedName name="vcda0.4">#REF!</definedName>
    <definedName name="vcdatc2" localSheetId="28">#REF!</definedName>
    <definedName name="vcdatc2">#REF!</definedName>
    <definedName name="vcdatc3" localSheetId="28">#REF!</definedName>
    <definedName name="vcdatc3">#REF!</definedName>
    <definedName name="vcdatd" localSheetId="28">#REF!</definedName>
    <definedName name="vcdatd">#REF!</definedName>
    <definedName name="vcday" localSheetId="28">#REF!</definedName>
    <definedName name="vcday">#REF!</definedName>
    <definedName name="VCDC400" localSheetId="28">#REF!</definedName>
    <definedName name="VCDC400">#REF!</definedName>
    <definedName name="vcdctc" localSheetId="28">#REF!</definedName>
    <definedName name="vcdctc">#REF!</definedName>
    <definedName name="vcddx" localSheetId="28">#REF!</definedName>
    <definedName name="vcddx">#REF!</definedName>
    <definedName name="vcdungcu0.4" localSheetId="28">#REF!</definedName>
    <definedName name="vcdungcu0.4">#REF!</definedName>
    <definedName name="vcdungcu35" localSheetId="28">#REF!</definedName>
    <definedName name="vcdungcu35">#REF!</definedName>
    <definedName name="vcg" localSheetId="28">#REF!</definedName>
    <definedName name="vcg">#REF!</definedName>
    <definedName name="vcgo" localSheetId="28">#REF!</definedName>
    <definedName name="vcgo">#REF!</definedName>
    <definedName name="vcgo0.4" localSheetId="28">#REF!</definedName>
    <definedName name="vcgo0.4">#REF!</definedName>
    <definedName name="VCHT" localSheetId="28">#REF!</definedName>
    <definedName name="VCHT">#REF!</definedName>
    <definedName name="vcn" localSheetId="28">#REF!</definedName>
    <definedName name="vcn">#REF!</definedName>
    <definedName name="Vcng" localSheetId="28">#REF!</definedName>
    <definedName name="Vcng">#REF!</definedName>
    <definedName name="vcnuoc0.4" localSheetId="28">#REF!</definedName>
    <definedName name="vcnuoc0.4">#REF!</definedName>
    <definedName name="vcoto" hidden="1">{"'Sheet1'!$L$16"}</definedName>
    <definedName name="VCP" localSheetId="28">#REF!</definedName>
    <definedName name="VCP">#REF!</definedName>
    <definedName name="vcpk" localSheetId="28">#REF!</definedName>
    <definedName name="vcpk">#REF!</definedName>
    <definedName name="VCS" localSheetId="28">#REF!</definedName>
    <definedName name="VCS">#REF!</definedName>
    <definedName name="vcsat0.4" localSheetId="28">#REF!</definedName>
    <definedName name="vcsat0.4">#REF!</definedName>
    <definedName name="vcsat35" localSheetId="28">#REF!</definedName>
    <definedName name="vcsat35">#REF!</definedName>
    <definedName name="vcsu" localSheetId="28">#REF!</definedName>
    <definedName name="vcsu">#REF!</definedName>
    <definedName name="vct" localSheetId="28">#REF!</definedName>
    <definedName name="vct">#REF!</definedName>
    <definedName name="vctb" localSheetId="28">#REF!</definedName>
    <definedName name="vctb">#REF!</definedName>
    <definedName name="vctmong" localSheetId="28">#REF!</definedName>
    <definedName name="vctmong">#REF!</definedName>
    <definedName name="vctre" localSheetId="28">#REF!</definedName>
    <definedName name="vctre">#REF!</definedName>
    <definedName name="VCTT" localSheetId="28">#REF!</definedName>
    <definedName name="VCTT">#REF!</definedName>
    <definedName name="vcxi" localSheetId="28">#REF!</definedName>
    <definedName name="vcxi">#REF!</definedName>
    <definedName name="vcxm" localSheetId="28">#REF!</definedName>
    <definedName name="vcxm">#REF!</definedName>
    <definedName name="vcxm0.4" localSheetId="28">#REF!</definedName>
    <definedName name="vcxm0.4">#REF!</definedName>
    <definedName name="vd3p" localSheetId="28">#REF!</definedName>
    <definedName name="vd3p">#REF!</definedName>
    <definedName name="VH" hidden="1">{"'Sheet1'!$L$16"}</definedName>
    <definedName name="vidu" localSheetId="28">#REF!</definedName>
    <definedName name="vidu">#REF!</definedName>
    <definedName name="Viet" hidden="1">{"'Sheet1'!$L$16"}</definedName>
    <definedName name="vkcauthang" localSheetId="28">#REF!</definedName>
    <definedName name="vkcauthang">#REF!</definedName>
    <definedName name="vksan" localSheetId="28">#REF!</definedName>
    <definedName name="vksan">#REF!</definedName>
    <definedName name="vl1p" localSheetId="28">#REF!</definedName>
    <definedName name="vl1p">#REF!</definedName>
    <definedName name="vl3p" localSheetId="28">#REF!</definedName>
    <definedName name="vl3p">#REF!</definedName>
    <definedName name="VLBS">#N/A</definedName>
    <definedName name="Vlcap0.7" localSheetId="28">#REF!</definedName>
    <definedName name="Vlcap0.7">#REF!</definedName>
    <definedName name="VLcap1" localSheetId="28">#REF!</definedName>
    <definedName name="VLcap1">#REF!</definedName>
    <definedName name="vldn400" localSheetId="28">#REF!</definedName>
    <definedName name="vldn400">#REF!</definedName>
    <definedName name="vldn600" localSheetId="28">#REF!</definedName>
    <definedName name="vldn600">#REF!</definedName>
    <definedName name="VLgovankhuon" localSheetId="28">#REF!</definedName>
    <definedName name="VLgovankhuon">#REF!</definedName>
    <definedName name="VLIEU" localSheetId="28">#REF!</definedName>
    <definedName name="VLIEU">#REF!</definedName>
    <definedName name="VLKday" localSheetId="28">#REF!</definedName>
    <definedName name="VLKday">#REF!</definedName>
    <definedName name="VLM" localSheetId="28">#REF!</definedName>
    <definedName name="VLM">#REF!</definedName>
    <definedName name="VLson" localSheetId="28">#REF!</definedName>
    <definedName name="VLson">#REF!</definedName>
    <definedName name="VLT" localSheetId="28">#REF!</definedName>
    <definedName name="VLT">#REF!</definedName>
    <definedName name="vltram" localSheetId="28">#REF!</definedName>
    <definedName name="vltram">#REF!</definedName>
    <definedName name="VLxaydung" localSheetId="28">#REF!</definedName>
    <definedName name="VLxaydung">#REF!</definedName>
    <definedName name="Vnd" localSheetId="28">#REF!</definedName>
    <definedName name="Vnd">#REF!</definedName>
    <definedName name="Vo" localSheetId="28">#REF!</definedName>
    <definedName name="Vo">#REF!</definedName>
    <definedName name="Von.KL" localSheetId="28">#REF!</definedName>
    <definedName name="Von.KL">#REF!</definedName>
    <definedName name="vr3p" localSheetId="28">#REF!</definedName>
    <definedName name="vr3p">#REF!</definedName>
    <definedName name="vtu" localSheetId="28">#REF!</definedName>
    <definedName name="vtu">#REF!</definedName>
    <definedName name="Vu" localSheetId="28">#REF!</definedName>
    <definedName name="Vu">#REF!</definedName>
    <definedName name="VÙ" localSheetId="28">#REF!</definedName>
    <definedName name="VÙ">#REF!</definedName>
    <definedName name="Vu_" localSheetId="28">#REF!</definedName>
    <definedName name="Vu_">#REF!</definedName>
    <definedName name="VuaBT" localSheetId="28">#REF!</definedName>
    <definedName name="VuaBT">#REF!</definedName>
    <definedName name="vung" localSheetId="28">#REF!</definedName>
    <definedName name="vung">#REF!</definedName>
    <definedName name="vv" hidden="1">{"'Sheet1'!$L$16"}</definedName>
    <definedName name="W" localSheetId="28">#REF!</definedName>
    <definedName name="W">#REF!</definedName>
    <definedName name="W_Class1" localSheetId="28">#REF!</definedName>
    <definedName name="W_Class1">#REF!</definedName>
    <definedName name="W_Class2" localSheetId="28">#REF!</definedName>
    <definedName name="W_Class2">#REF!</definedName>
    <definedName name="W_Class3" localSheetId="28">#REF!</definedName>
    <definedName name="W_Class3">#REF!</definedName>
    <definedName name="W_Class4" localSheetId="28">#REF!</definedName>
    <definedName name="W_Class4">#REF!</definedName>
    <definedName name="W_Class5" localSheetId="28">#REF!</definedName>
    <definedName name="W_Class5">#REF!</definedName>
    <definedName name="Wat_tec" localSheetId="28">#REF!</definedName>
    <definedName name="Wat_tec">#REF!</definedName>
    <definedName name="watertruck" localSheetId="28">#REF!</definedName>
    <definedName name="watertruck">#REF!</definedName>
    <definedName name="wb" localSheetId="28">#REF!</definedName>
    <definedName name="wb">#REF!</definedName>
    <definedName name="Wdaymong" localSheetId="28">#REF!</definedName>
    <definedName name="Wdaymong">#REF!</definedName>
    <definedName name="Wg" localSheetId="28">#REF!</definedName>
    <definedName name="Wg">#REF!</definedName>
    <definedName name="WI" localSheetId="28">#REF!</definedName>
    <definedName name="WI">#REF!</definedName>
    <definedName name="WII" localSheetId="28">#REF!</definedName>
    <definedName name="WII">#REF!</definedName>
    <definedName name="WIII" localSheetId="28">#REF!</definedName>
    <definedName name="WIII">#REF!</definedName>
    <definedName name="WIIII" localSheetId="28">#REF!</definedName>
    <definedName name="WIIII">#REF!</definedName>
    <definedName name="wl" localSheetId="28">#REF!</definedName>
    <definedName name="wl">#REF!</definedName>
    <definedName name="wqe\" hidden="1">{#N/A,#N/A,FALSE,"Sheet1"}</definedName>
    <definedName name="Wqg" localSheetId="28">#REF!</definedName>
    <definedName name="Wqg">#REF!</definedName>
    <definedName name="WqI" localSheetId="28">#REF!</definedName>
    <definedName name="WqI">#REF!</definedName>
    <definedName name="WqII" localSheetId="28">#REF!</definedName>
    <definedName name="WqII">#REF!</definedName>
    <definedName name="WqIII" localSheetId="28">#REF!</definedName>
    <definedName name="WqIII">#REF!</definedName>
    <definedName name="WqIIII" localSheetId="28">#REF!</definedName>
    <definedName name="WqIIII">#REF!</definedName>
    <definedName name="Wqtg" localSheetId="28">#REF!</definedName>
    <definedName name="Wqtg">#REF!</definedName>
    <definedName name="WqtI" localSheetId="28">#REF!</definedName>
    <definedName name="WqtI">#REF!</definedName>
    <definedName name="WqtII" localSheetId="28">#REF!</definedName>
    <definedName name="WqtII">#REF!</definedName>
    <definedName name="WqtIII" localSheetId="28">#REF!</definedName>
    <definedName name="WqtIII">#REF!</definedName>
    <definedName name="WqtIIII" localSheetId="28">#REF!</definedName>
    <definedName name="WqtIIII">#REF!</definedName>
    <definedName name="wrn.aaa." hidden="1">{#N/A,#N/A,FALSE,"Sheet1";#N/A,#N/A,FALSE,"Sheet1";#N/A,#N/A,FALSE,"Sheet1"}</definedName>
    <definedName name="wrn.Bao._.Cao." hidden="1">{#N/A,#N/A,FALSE,"Sheet1"}</definedName>
    <definedName name="wrn.chi._.tiÆt." hidden="1">{#N/A,#N/A,FALSE,"Chi tiÆt"}</definedName>
    <definedName name="wrn.cong." hidden="1">{#N/A,#N/A,FALSE,"Sheet1"}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tuan." hidden="1">{#N/A,#N/A,FALSE,"LEDGERSUMARY"}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 localSheetId="28">#REF!</definedName>
    <definedName name="Ws">#REF!</definedName>
    <definedName name="Wss" localSheetId="28">#REF!</definedName>
    <definedName name="Wss">#REF!</definedName>
    <definedName name="Wst" localSheetId="28">#REF!</definedName>
    <definedName name="Wst">#REF!</definedName>
    <definedName name="wt" localSheetId="28">#REF!</definedName>
    <definedName name="wt">#REF!</definedName>
    <definedName name="wtbcy" localSheetId="28">#REF!</definedName>
    <definedName name="wtbcy">#REF!</definedName>
    <definedName name="wtbly" localSheetId="28">#REF!</definedName>
    <definedName name="wtbly">#REF!</definedName>
    <definedName name="wup" localSheetId="28">#REF!</definedName>
    <definedName name="wup">#REF!</definedName>
    <definedName name="X" localSheetId="28">#REF!</definedName>
    <definedName name="X">#REF!</definedName>
    <definedName name="X0.4" localSheetId="28">#REF!</definedName>
    <definedName name="X0.4">#REF!</definedName>
    <definedName name="x1_" localSheetId="28">#REF!</definedName>
    <definedName name="x1_">#REF!</definedName>
    <definedName name="x1pind" localSheetId="28">#REF!</definedName>
    <definedName name="x1pind">#REF!</definedName>
    <definedName name="x1ping" localSheetId="28">#REF!</definedName>
    <definedName name="x1ping">#REF!</definedName>
    <definedName name="x1pint" localSheetId="28">#REF!</definedName>
    <definedName name="x1pint">#REF!</definedName>
    <definedName name="x2_" localSheetId="28">#REF!</definedName>
    <definedName name="x2_">#REF!</definedName>
    <definedName name="xang" localSheetId="28">#REF!</definedName>
    <definedName name="xang">#REF!</definedName>
    <definedName name="xc" localSheetId="28">#REF!</definedName>
    <definedName name="xc">#REF!</definedName>
    <definedName name="XCCT">0.5</definedName>
    <definedName name="xd0.6" localSheetId="28">#REF!</definedName>
    <definedName name="xd0.6">#REF!</definedName>
    <definedName name="xd1.3" localSheetId="28">#REF!</definedName>
    <definedName name="xd1.3">#REF!</definedName>
    <definedName name="xd1.5" localSheetId="28">#REF!</definedName>
    <definedName name="xd1.5">#REF!</definedName>
    <definedName name="xdd" localSheetId="28">#REF!</definedName>
    <definedName name="xdd">#REF!</definedName>
    <definedName name="XDDHT" localSheetId="28">#REF!</definedName>
    <definedName name="XDDHT">#REF!</definedName>
    <definedName name="xe" localSheetId="28">#REF!</definedName>
    <definedName name="xe">#REF!</definedName>
    <definedName name="xelaodam" localSheetId="28">#REF!</definedName>
    <definedName name="xelaodam">#REF!</definedName>
    <definedName name="xerox" localSheetId="28">#REF!</definedName>
    <definedName name="xerox">#REF!</definedName>
    <definedName name="xethung10t" localSheetId="28">#REF!</definedName>
    <definedName name="xethung10t">#REF!</definedName>
    <definedName name="xetreo" localSheetId="28">#REF!</definedName>
    <definedName name="xetreo">#REF!</definedName>
    <definedName name="xfco" localSheetId="28">#REF!</definedName>
    <definedName name="xfco">#REF!</definedName>
    <definedName name="xfco3p" localSheetId="28">#REF!</definedName>
    <definedName name="xfco3p">#REF!</definedName>
    <definedName name="xfcotnc" localSheetId="28">#REF!</definedName>
    <definedName name="xfcotnc">#REF!</definedName>
    <definedName name="xfcotvl" localSheetId="28">#REF!</definedName>
    <definedName name="xfcotvl">#REF!</definedName>
    <definedName name="xgc100" localSheetId="28">#REF!</definedName>
    <definedName name="xgc100">#REF!</definedName>
    <definedName name="xgc150" localSheetId="28">#REF!</definedName>
    <definedName name="xgc150">#REF!</definedName>
    <definedName name="xgc200" localSheetId="28">#REF!</definedName>
    <definedName name="xgc200">#REF!</definedName>
    <definedName name="xh" localSheetId="28">#REF!</definedName>
    <definedName name="xh">#REF!</definedName>
    <definedName name="xhn" localSheetId="28">#REF!</definedName>
    <definedName name="xhn">#REF!</definedName>
    <definedName name="xi" localSheetId="28">#REF!</definedName>
    <definedName name="xi">#REF!</definedName>
    <definedName name="xig" localSheetId="28">#REF!</definedName>
    <definedName name="xig">#REF!</definedName>
    <definedName name="xig1" localSheetId="28">#REF!</definedName>
    <definedName name="xig1">#REF!</definedName>
    <definedName name="xig1p" localSheetId="28">#REF!</definedName>
    <definedName name="xig1p">#REF!</definedName>
    <definedName name="xig3p" localSheetId="28">#REF!</definedName>
    <definedName name="xig3p">#REF!</definedName>
    <definedName name="xignc3p" localSheetId="28">#REF!</definedName>
    <definedName name="xignc3p">#REF!</definedName>
    <definedName name="xigvl3p" localSheetId="28">#REF!</definedName>
    <definedName name="xigvl3p">#REF!</definedName>
    <definedName name="XII200" localSheetId="28">#REF!</definedName>
    <definedName name="XII200">#REF!</definedName>
    <definedName name="ximang" localSheetId="28">#REF!</definedName>
    <definedName name="ximang">#REF!</definedName>
    <definedName name="xin" localSheetId="28">#REF!</definedName>
    <definedName name="xin">#REF!</definedName>
    <definedName name="xin190" localSheetId="28">#REF!</definedName>
    <definedName name="xin190">#REF!</definedName>
    <definedName name="xin1903p" localSheetId="28">#REF!</definedName>
    <definedName name="xin1903p">#REF!</definedName>
    <definedName name="xin2903p" localSheetId="28">#REF!</definedName>
    <definedName name="xin2903p">#REF!</definedName>
    <definedName name="xin290nc3p" localSheetId="28">#REF!</definedName>
    <definedName name="xin290nc3p">#REF!</definedName>
    <definedName name="xin290vl3p" localSheetId="28">#REF!</definedName>
    <definedName name="xin290vl3p">#REF!</definedName>
    <definedName name="xin3p" localSheetId="28">#REF!</definedName>
    <definedName name="xin3p">#REF!</definedName>
    <definedName name="xind" localSheetId="28">#REF!</definedName>
    <definedName name="xind">#REF!</definedName>
    <definedName name="xind1p" localSheetId="28">#REF!</definedName>
    <definedName name="xind1p">#REF!</definedName>
    <definedName name="xind3p" localSheetId="28">#REF!</definedName>
    <definedName name="xind3p">#REF!</definedName>
    <definedName name="xindnc1p" localSheetId="28">#REF!</definedName>
    <definedName name="xindnc1p">#REF!</definedName>
    <definedName name="xindvl1p" localSheetId="28">#REF!</definedName>
    <definedName name="xindvl1p">#REF!</definedName>
    <definedName name="xing1p" localSheetId="28">#REF!</definedName>
    <definedName name="xing1p">#REF!</definedName>
    <definedName name="xingnc1p" localSheetId="28">#REF!</definedName>
    <definedName name="xingnc1p">#REF!</definedName>
    <definedName name="xingvl1p" localSheetId="28">#REF!</definedName>
    <definedName name="xingvl1p">#REF!</definedName>
    <definedName name="xinnc3p" localSheetId="28">#REF!</definedName>
    <definedName name="xinnc3p">#REF!</definedName>
    <definedName name="xint1p" localSheetId="28">#REF!</definedName>
    <definedName name="xint1p">#REF!</definedName>
    <definedName name="xinvl3p" localSheetId="28">#REF!</definedName>
    <definedName name="xinvl3p">#REF!</definedName>
    <definedName name="xit" localSheetId="28">#REF!</definedName>
    <definedName name="xit">#REF!</definedName>
    <definedName name="xit1" localSheetId="28">#REF!</definedName>
    <definedName name="xit1">#REF!</definedName>
    <definedName name="xit1p" localSheetId="28">#REF!</definedName>
    <definedName name="xit1p">#REF!</definedName>
    <definedName name="xit2nc3p" localSheetId="28">#REF!</definedName>
    <definedName name="xit2nc3p">#REF!</definedName>
    <definedName name="xit2vl3p" localSheetId="28">#REF!</definedName>
    <definedName name="xit2vl3p">#REF!</definedName>
    <definedName name="xit3p" localSheetId="28">#REF!</definedName>
    <definedName name="xit3p">#REF!</definedName>
    <definedName name="xitnc3p" localSheetId="28">#REF!</definedName>
    <definedName name="xitnc3p">#REF!</definedName>
    <definedName name="xitvl3p" localSheetId="28">#REF!</definedName>
    <definedName name="xitvl3p">#REF!</definedName>
    <definedName name="xk0.6" localSheetId="28">#REF!</definedName>
    <definedName name="xk0.6">#REF!</definedName>
    <definedName name="xk1.3" localSheetId="28">#REF!</definedName>
    <definedName name="xk1.3">#REF!</definedName>
    <definedName name="xk1.5" localSheetId="28">#REF!</definedName>
    <definedName name="xk1.5">#REF!</definedName>
    <definedName name="XL" localSheetId="28">#REF!</definedName>
    <definedName name="XL">#REF!</definedName>
    <definedName name="XL_TBA" localSheetId="28">#REF!</definedName>
    <definedName name="XL_TBA">#REF!</definedName>
    <definedName name="xlc" localSheetId="28">#REF!</definedName>
    <definedName name="xlc">#REF!</definedName>
    <definedName name="xld1.4" localSheetId="28">#REF!</definedName>
    <definedName name="xld1.4">#REF!</definedName>
    <definedName name="xlk" localSheetId="28">#REF!</definedName>
    <definedName name="xlk">#REF!</definedName>
    <definedName name="xlk1.4" localSheetId="28">#REF!</definedName>
    <definedName name="xlk1.4">#REF!</definedName>
    <definedName name="XLP" localSheetId="28">#REF!</definedName>
    <definedName name="XLP">#REF!</definedName>
    <definedName name="xls" hidden="1">{"'Sheet1'!$L$16"}</definedName>
    <definedName name="xlttbninh" hidden="1">{"'Sheet1'!$L$16"}</definedName>
    <definedName name="XLxa" localSheetId="28">#REF!</definedName>
    <definedName name="XLxa">#REF!</definedName>
    <definedName name="XMBT" localSheetId="28">#REF!</definedName>
    <definedName name="XMBT">#REF!</definedName>
    <definedName name="xmcax" localSheetId="28">#REF!</definedName>
    <definedName name="xmcax">#REF!</definedName>
    <definedName name="xn" localSheetId="28">#REF!</definedName>
    <definedName name="xn">#REF!</definedName>
    <definedName name="xp" localSheetId="28">#REF!</definedName>
    <definedName name="xp">#REF!</definedName>
    <definedName name="Xsi" localSheetId="28">#REF!</definedName>
    <definedName name="Xsi">#REF!</definedName>
    <definedName name="Xuat632" localSheetId="28">#REF!</definedName>
    <definedName name="Xuat632">#REF!</definedName>
    <definedName name="xuclat1" localSheetId="28">#REF!</definedName>
    <definedName name="xuclat1">#REF!</definedName>
    <definedName name="xx" localSheetId="28">#REF!</definedName>
    <definedName name="xx">#REF!</definedName>
    <definedName name="XXT" localSheetId="28">#REF!</definedName>
    <definedName name="XXT">#REF!</definedName>
    <definedName name="xxx" localSheetId="28">#REF!</definedName>
    <definedName name="xxx">#REF!</definedName>
    <definedName name="YEN" hidden="1">{#N/A,#N/A,FALSE,"Sheet1"}</definedName>
    <definedName name="yieldsfield" localSheetId="28">#REF!</definedName>
    <definedName name="yieldsfield">#REF!</definedName>
    <definedName name="yieldstoevaluate" localSheetId="28">#REF!</definedName>
    <definedName name="yieldstoevaluate">#REF!</definedName>
    <definedName name="YR0" localSheetId="28">#REF!</definedName>
    <definedName name="YR0">#REF!</definedName>
    <definedName name="YRP" localSheetId="28">#REF!</definedName>
    <definedName name="YRP">#REF!</definedName>
    <definedName name="ytddg" localSheetId="28">#REF!</definedName>
    <definedName name="ytddg">#REF!</definedName>
    <definedName name="Ythd1.5" localSheetId="28">#REF!</definedName>
    <definedName name="Ythd1.5">#REF!</definedName>
    <definedName name="ythdg" localSheetId="28">#REF!</definedName>
    <definedName name="ythdg">#REF!</definedName>
    <definedName name="Ythdgoi" localSheetId="28">#REF!</definedName>
    <definedName name="Ythdgoi">#REF!</definedName>
    <definedName name="Z" localSheetId="28">#REF!</definedName>
    <definedName name="Z">#REF!</definedName>
    <definedName name="Zip" localSheetId="28">#REF!</definedName>
    <definedName name="Zip">#REF!</definedName>
    <definedName name="zl" localSheetId="28">#REF!</definedName>
    <definedName name="zl">#REF!</definedName>
    <definedName name="Zw" localSheetId="28">#REF!</definedName>
    <definedName name="Zw">#REF!</definedName>
    <definedName name="ZXzX" hidden="1">{"'Sheet1'!$L$16"}</definedName>
    <definedName name="ZYX" localSheetId="28">#REF!</definedName>
    <definedName name="ZYX">#REF!</definedName>
    <definedName name="ZZZ" localSheetId="28">#REF!</definedName>
    <definedName name="ZZZ">#REF!</definedName>
    <definedName name="zzzzzz" localSheetId="28" hidden="1">#REF!</definedName>
    <definedName name="zzzzzz" hidden="1">#REF!</definedName>
    <definedName name="在庫" localSheetId="28">#REF!</definedName>
    <definedName name="在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49" i="5" l="1"/>
  <c r="W111" i="5"/>
  <c r="W337" i="5"/>
  <c r="U337" i="5"/>
  <c r="U614" i="5"/>
  <c r="U600" i="5"/>
  <c r="W328" i="5"/>
  <c r="U167" i="5"/>
  <c r="U155" i="5"/>
  <c r="U154" i="5"/>
  <c r="U153" i="5"/>
  <c r="U453" i="5"/>
  <c r="U446" i="5"/>
  <c r="U445" i="5"/>
  <c r="U441" i="5"/>
  <c r="U440" i="5"/>
  <c r="U439" i="5"/>
  <c r="U438" i="5"/>
  <c r="U437" i="5"/>
  <c r="U436" i="5"/>
  <c r="U433" i="5"/>
  <c r="U432" i="5"/>
  <c r="U431" i="5"/>
  <c r="U430" i="5"/>
  <c r="U371" i="5"/>
  <c r="U370" i="5"/>
  <c r="U368" i="5"/>
  <c r="W258" i="5" l="1"/>
  <c r="W257" i="5"/>
  <c r="W256" i="5" s="1"/>
  <c r="W248" i="5"/>
  <c r="U249" i="5"/>
  <c r="U257" i="5" s="1"/>
  <c r="U252" i="5"/>
  <c r="U258" i="5" s="1"/>
  <c r="U256" i="5" l="1"/>
  <c r="U146" i="5"/>
  <c r="U145" i="5"/>
  <c r="U144" i="5"/>
  <c r="U119" i="5"/>
  <c r="U110" i="5"/>
  <c r="U111" i="5"/>
  <c r="V105" i="5"/>
  <c r="U107" i="5"/>
  <c r="U92" i="5"/>
  <c r="S105" i="5" l="1"/>
  <c r="S252" i="5"/>
  <c r="S417" i="5" l="1"/>
  <c r="S370" i="5"/>
  <c r="S371" i="5" s="1"/>
  <c r="T360" i="5"/>
  <c r="S313" i="5"/>
  <c r="S315" i="5"/>
  <c r="S314" i="5"/>
  <c r="S337" i="5"/>
  <c r="S258" i="5"/>
  <c r="S257" i="5"/>
  <c r="Q257" i="5"/>
  <c r="Q252" i="5"/>
  <c r="Q258" i="5" s="1"/>
  <c r="S248" i="5"/>
  <c r="S256" i="5" l="1"/>
  <c r="Q210" i="5"/>
  <c r="Q417" i="5" l="1"/>
  <c r="Q379" i="5"/>
  <c r="Q419" i="5"/>
  <c r="Q403" i="5"/>
  <c r="O490" i="5" l="1"/>
  <c r="Q84" i="5"/>
  <c r="Q65" i="5"/>
  <c r="O614" i="5"/>
  <c r="O600" i="5"/>
  <c r="O258" i="5"/>
  <c r="O257" i="5"/>
  <c r="O256" i="5" s="1"/>
  <c r="O252" i="5"/>
  <c r="Q248" i="5"/>
  <c r="Q413" i="5"/>
  <c r="Q412" i="5"/>
  <c r="Q371" i="5"/>
  <c r="Q370" i="5"/>
  <c r="Q368" i="5"/>
  <c r="AB195" i="5"/>
  <c r="O519" i="5"/>
  <c r="O497" i="5"/>
  <c r="O493" i="5"/>
  <c r="O469" i="5"/>
  <c r="O467" i="5"/>
  <c r="O463" i="5"/>
  <c r="O453" i="5"/>
  <c r="O447" i="5"/>
  <c r="O446" i="5"/>
  <c r="O445" i="5"/>
  <c r="O442" i="5"/>
  <c r="O440" i="5"/>
  <c r="O439" i="5"/>
  <c r="O438" i="5"/>
  <c r="O433" i="5"/>
  <c r="O432" i="5"/>
  <c r="O431" i="5"/>
  <c r="O430" i="5"/>
  <c r="O429" i="5"/>
  <c r="O419" i="5"/>
  <c r="O417" i="5"/>
  <c r="O415" i="5"/>
  <c r="O414" i="5"/>
  <c r="O413" i="5"/>
  <c r="O412" i="5"/>
  <c r="O371" i="5"/>
  <c r="O370" i="5"/>
  <c r="O368" i="5"/>
  <c r="O315" i="5"/>
  <c r="O277" i="5"/>
  <c r="O276" i="5"/>
  <c r="O275" i="5"/>
  <c r="N209" i="5"/>
  <c r="P209" i="5"/>
  <c r="Q256" i="5" l="1"/>
  <c r="O207" i="5"/>
  <c r="N148" i="5"/>
  <c r="O146" i="5"/>
  <c r="O145" i="5"/>
  <c r="O144" i="5"/>
  <c r="O143" i="5" l="1"/>
  <c r="L258" i="5"/>
  <c r="L257" i="5"/>
  <c r="M248" i="5"/>
  <c r="L252" i="5"/>
  <c r="L249" i="5"/>
  <c r="L248" i="5" s="1"/>
  <c r="M419" i="5"/>
  <c r="M417" i="5"/>
  <c r="M315" i="5" l="1"/>
  <c r="K258" i="5" l="1"/>
  <c r="K257" i="5"/>
  <c r="J256" i="5"/>
  <c r="AB76" i="5" l="1"/>
  <c r="AC76" i="5" s="1"/>
  <c r="AC80" i="5"/>
  <c r="J275" i="5"/>
  <c r="J276" i="5"/>
  <c r="K315" i="5"/>
  <c r="K314" i="5"/>
  <c r="K419" i="5" l="1"/>
  <c r="K418" i="5"/>
  <c r="K417" i="5"/>
  <c r="K413" i="5"/>
  <c r="K371" i="5"/>
  <c r="K370" i="5"/>
  <c r="K368" i="5"/>
  <c r="L360" i="5" l="1"/>
  <c r="L256" i="5"/>
  <c r="K256" i="5"/>
  <c r="K248" i="5"/>
  <c r="J252" i="5"/>
  <c r="J249" i="5"/>
  <c r="J248" i="5" l="1"/>
  <c r="K146" i="5"/>
  <c r="K145" i="5"/>
  <c r="K144" i="5"/>
  <c r="K143" i="5"/>
  <c r="I465" i="5" l="1"/>
  <c r="I361" i="5" l="1"/>
  <c r="I258" i="5" l="1"/>
  <c r="I257" i="5"/>
  <c r="I248" i="5"/>
  <c r="I418" i="5"/>
  <c r="I371" i="5"/>
  <c r="I368" i="5"/>
  <c r="I256" i="5" l="1"/>
  <c r="I265" i="5"/>
  <c r="I262" i="5"/>
  <c r="I261" i="5"/>
  <c r="I260" i="5"/>
  <c r="I240" i="5"/>
  <c r="I239" i="5"/>
  <c r="I238" i="5"/>
  <c r="I237" i="5"/>
  <c r="I236" i="5"/>
  <c r="I233" i="5"/>
  <c r="I231" i="5"/>
  <c r="I217" i="5"/>
  <c r="I216" i="5"/>
  <c r="I213" i="5"/>
  <c r="I210" i="5"/>
  <c r="I209" i="5"/>
  <c r="I208" i="5"/>
  <c r="I207" i="5"/>
  <c r="G370" i="5" l="1"/>
  <c r="G368" i="5"/>
  <c r="G248" i="5" l="1"/>
  <c r="G256" i="5"/>
  <c r="E256" i="5" l="1"/>
  <c r="E248" i="5"/>
  <c r="AB142" i="5"/>
  <c r="E65" i="5"/>
  <c r="D67" i="5" l="1"/>
  <c r="D65" i="5"/>
  <c r="D86" i="5"/>
  <c r="D84" i="5"/>
  <c r="F361" i="5"/>
  <c r="AB178" i="5"/>
  <c r="AC178" i="5" s="1"/>
  <c r="AB179" i="5"/>
  <c r="AC180" i="5"/>
  <c r="AC181" i="5"/>
  <c r="AC182" i="5"/>
  <c r="AC183" i="5"/>
  <c r="AC184" i="5"/>
  <c r="AC185" i="5"/>
  <c r="AC187" i="5"/>
  <c r="AB188" i="5"/>
  <c r="AC188" i="5" s="1"/>
  <c r="AB189" i="5"/>
  <c r="AC189" i="5" s="1"/>
  <c r="AC190" i="5"/>
  <c r="AC191" i="5"/>
  <c r="AC192" i="5"/>
  <c r="AC193" i="5"/>
  <c r="AC194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D143" i="5"/>
  <c r="AC143" i="5" s="1"/>
  <c r="D131" i="5"/>
  <c r="D123" i="5"/>
  <c r="D114" i="5"/>
  <c r="D106" i="5"/>
  <c r="D102" i="5"/>
  <c r="D93" i="5"/>
  <c r="D89" i="5"/>
  <c r="D81" i="5"/>
  <c r="D70" i="5"/>
  <c r="D74" i="5"/>
  <c r="D85" i="5" l="1"/>
  <c r="D63" i="5"/>
  <c r="D66" i="5"/>
  <c r="AB396" i="5"/>
  <c r="AB397" i="5"/>
  <c r="AB399" i="5"/>
  <c r="AB408" i="5"/>
  <c r="AB410" i="5"/>
  <c r="AB416" i="5"/>
  <c r="AB420" i="5"/>
  <c r="AB425" i="5"/>
  <c r="AB352" i="5"/>
  <c r="AB356" i="5"/>
  <c r="AC360" i="5"/>
  <c r="AC363" i="5"/>
  <c r="AB366" i="5"/>
  <c r="AB367" i="5"/>
  <c r="AB369" i="5"/>
  <c r="AB377" i="5"/>
  <c r="AB311" i="5"/>
  <c r="AB316" i="5"/>
  <c r="AB323" i="5"/>
  <c r="AB336" i="5"/>
  <c r="AB340" i="5"/>
  <c r="AB348" i="5"/>
  <c r="Z311" i="5"/>
  <c r="AB263" i="5"/>
  <c r="AB264" i="5"/>
  <c r="AB267" i="5"/>
  <c r="AB234" i="5"/>
  <c r="AB235" i="5"/>
  <c r="AB242" i="5"/>
  <c r="AB243" i="5"/>
  <c r="AB255" i="5"/>
  <c r="AB64" i="5"/>
  <c r="AB68" i="5"/>
  <c r="AB72" i="5"/>
  <c r="AB83" i="5"/>
  <c r="AB87" i="5"/>
  <c r="AB91" i="5"/>
  <c r="AB98" i="5"/>
  <c r="AB99" i="5"/>
  <c r="AB100" i="5"/>
  <c r="AB104" i="5"/>
  <c r="AB108" i="5"/>
  <c r="AB109" i="5"/>
  <c r="AB116" i="5"/>
  <c r="AB120" i="5"/>
  <c r="AB121" i="5"/>
  <c r="AB125" i="5"/>
  <c r="AB129" i="5"/>
  <c r="AB133" i="5"/>
  <c r="AB137" i="5"/>
  <c r="AB151" i="5"/>
  <c r="AB160" i="5"/>
  <c r="AB205" i="5"/>
  <c r="AB206" i="5"/>
  <c r="AB218" i="5"/>
  <c r="AB226" i="5"/>
  <c r="X558" i="5"/>
  <c r="AB528" i="5"/>
  <c r="AB532" i="5"/>
  <c r="AB535" i="5"/>
  <c r="AB548" i="5"/>
  <c r="AB558" i="5"/>
  <c r="AB563" i="5"/>
  <c r="AB566" i="5"/>
  <c r="AB573" i="5"/>
  <c r="AB574" i="5"/>
  <c r="AB577" i="5"/>
  <c r="AB582" i="5"/>
  <c r="AB518" i="5"/>
  <c r="AB520" i="5"/>
  <c r="Z528" i="5"/>
  <c r="Z529" i="5"/>
  <c r="AB529" i="5" s="1"/>
  <c r="AC529" i="5" s="1"/>
  <c r="Z530" i="5"/>
  <c r="AB530" i="5" s="1"/>
  <c r="AC530" i="5" s="1"/>
  <c r="Z531" i="5"/>
  <c r="AC531" i="5" s="1"/>
  <c r="Z532" i="5"/>
  <c r="Z535" i="5"/>
  <c r="V528" i="5"/>
  <c r="V529" i="5"/>
  <c r="V530" i="5"/>
  <c r="V531" i="5"/>
  <c r="V532" i="5"/>
  <c r="V535" i="5"/>
  <c r="V467" i="5"/>
  <c r="V473" i="5"/>
  <c r="AB449" i="5"/>
  <c r="V420" i="5"/>
  <c r="T420" i="5"/>
  <c r="T402" i="5"/>
  <c r="Z336" i="5"/>
  <c r="Z340" i="5"/>
  <c r="Z348" i="5"/>
  <c r="Z352" i="5"/>
  <c r="Z356" i="5"/>
  <c r="Z360" i="5"/>
  <c r="Z363" i="5"/>
  <c r="Z366" i="5"/>
  <c r="Z367" i="5"/>
  <c r="Z369" i="5"/>
  <c r="Z377" i="5"/>
  <c r="X336" i="5"/>
  <c r="X340" i="5"/>
  <c r="X348" i="5"/>
  <c r="X352" i="5"/>
  <c r="X356" i="5"/>
  <c r="X360" i="5"/>
  <c r="X363" i="5"/>
  <c r="X366" i="5"/>
  <c r="X367" i="5"/>
  <c r="X369" i="5"/>
  <c r="X377" i="5"/>
  <c r="T366" i="5"/>
  <c r="T367" i="5"/>
  <c r="T369" i="5"/>
  <c r="T377" i="5"/>
  <c r="V323" i="5"/>
  <c r="V336" i="5"/>
  <c r="V340" i="5"/>
  <c r="V348" i="5"/>
  <c r="V352" i="5"/>
  <c r="V356" i="5"/>
  <c r="V360" i="5"/>
  <c r="V363" i="5"/>
  <c r="V366" i="5"/>
  <c r="V367" i="5"/>
  <c r="V369" i="5"/>
  <c r="V377" i="5"/>
  <c r="V311" i="5"/>
  <c r="V315" i="5"/>
  <c r="X315" i="5" s="1"/>
  <c r="Z315" i="5" s="1"/>
  <c r="V316" i="5"/>
  <c r="X311" i="5"/>
  <c r="X316" i="5"/>
  <c r="Z255" i="5"/>
  <c r="X255" i="5"/>
  <c r="V255" i="5"/>
  <c r="T255" i="5"/>
  <c r="T259" i="5"/>
  <c r="Z142" i="5"/>
  <c r="Z143" i="5"/>
  <c r="Z151" i="5"/>
  <c r="X133" i="5"/>
  <c r="X137" i="5"/>
  <c r="X147" i="5"/>
  <c r="Z147" i="5" s="1"/>
  <c r="AB147" i="5" s="1"/>
  <c r="X151" i="5"/>
  <c r="X160" i="5"/>
  <c r="V158" i="5"/>
  <c r="X158" i="5" s="1"/>
  <c r="Z158" i="5" s="1"/>
  <c r="AB158" i="5" s="1"/>
  <c r="V160" i="5"/>
  <c r="X195" i="5"/>
  <c r="V195" i="5"/>
  <c r="T195" i="5"/>
  <c r="R195" i="5"/>
  <c r="R234" i="5"/>
  <c r="R235" i="5"/>
  <c r="R242" i="5"/>
  <c r="R243" i="5"/>
  <c r="R255" i="5"/>
  <c r="Z64" i="5"/>
  <c r="Z68" i="5"/>
  <c r="Z72" i="5"/>
  <c r="Z76" i="5"/>
  <c r="Z80" i="5"/>
  <c r="Z83" i="5"/>
  <c r="Z87" i="5"/>
  <c r="Z91" i="5"/>
  <c r="Z98" i="5"/>
  <c r="Z99" i="5"/>
  <c r="Z100" i="5"/>
  <c r="Z104" i="5"/>
  <c r="Z108" i="5"/>
  <c r="Z109" i="5"/>
  <c r="Z116" i="5"/>
  <c r="Z120" i="5"/>
  <c r="Z121" i="5"/>
  <c r="Z125" i="5"/>
  <c r="Z129" i="5"/>
  <c r="Z133" i="5"/>
  <c r="Z137" i="5"/>
  <c r="Z160" i="5"/>
  <c r="Z195" i="5"/>
  <c r="Z205" i="5"/>
  <c r="Z206" i="5"/>
  <c r="Z218" i="5"/>
  <c r="Z226" i="5"/>
  <c r="Z229" i="5"/>
  <c r="Z230" i="5"/>
  <c r="Z234" i="5"/>
  <c r="Z235" i="5"/>
  <c r="Z242" i="5"/>
  <c r="Z243" i="5"/>
  <c r="Z259" i="5"/>
  <c r="Z263" i="5"/>
  <c r="Z264" i="5"/>
  <c r="Z267" i="5"/>
  <c r="Z270" i="5"/>
  <c r="Z281" i="5"/>
  <c r="Z282" i="5"/>
  <c r="X98" i="5"/>
  <c r="X99" i="5"/>
  <c r="X100" i="5"/>
  <c r="X104" i="5"/>
  <c r="X108" i="5"/>
  <c r="X109" i="5"/>
  <c r="X114" i="5"/>
  <c r="Z114" i="5" s="1"/>
  <c r="X116" i="5"/>
  <c r="V98" i="5"/>
  <c r="V99" i="5"/>
  <c r="V100" i="5"/>
  <c r="X64" i="5"/>
  <c r="X68" i="5"/>
  <c r="X72" i="5"/>
  <c r="X76" i="5"/>
  <c r="X83" i="5"/>
  <c r="X87" i="5"/>
  <c r="V72" i="5"/>
  <c r="V76" i="5"/>
  <c r="V80" i="5"/>
  <c r="V83" i="5"/>
  <c r="V68" i="5"/>
  <c r="V64" i="5"/>
  <c r="V87" i="5"/>
  <c r="V91" i="5"/>
  <c r="R64" i="5"/>
  <c r="R68" i="5"/>
  <c r="R72" i="5"/>
  <c r="R76" i="5"/>
  <c r="R83" i="5"/>
  <c r="R87" i="5"/>
  <c r="R91" i="5"/>
  <c r="T64" i="5"/>
  <c r="T68" i="5"/>
  <c r="T72" i="5"/>
  <c r="T76" i="5"/>
  <c r="T83" i="5"/>
  <c r="T87" i="5"/>
  <c r="T91" i="5"/>
  <c r="V129" i="5"/>
  <c r="V133" i="5"/>
  <c r="V137" i="5"/>
  <c r="R151" i="5"/>
  <c r="R160" i="5"/>
  <c r="T98" i="5"/>
  <c r="T99" i="5"/>
  <c r="T100" i="5"/>
  <c r="T104" i="5"/>
  <c r="T108" i="5"/>
  <c r="T109" i="5"/>
  <c r="T116" i="5"/>
  <c r="T120" i="5"/>
  <c r="T121" i="5"/>
  <c r="T125" i="5"/>
  <c r="T129" i="5"/>
  <c r="T133" i="5"/>
  <c r="T137" i="5"/>
  <c r="T142" i="5"/>
  <c r="T151" i="5"/>
  <c r="T160" i="5"/>
  <c r="R98" i="5"/>
  <c r="R99" i="5"/>
  <c r="R100" i="5"/>
  <c r="R104" i="5"/>
  <c r="R108" i="5"/>
  <c r="R109" i="5"/>
  <c r="R116" i="5"/>
  <c r="P104" i="5"/>
  <c r="P108" i="5"/>
  <c r="R125" i="5"/>
  <c r="R129" i="5"/>
  <c r="R133" i="5"/>
  <c r="R137" i="5"/>
  <c r="J142" i="5"/>
  <c r="J151" i="5"/>
  <c r="J160" i="5"/>
  <c r="V226" i="5"/>
  <c r="T226" i="5"/>
  <c r="R205" i="5"/>
  <c r="R206" i="5"/>
  <c r="R218" i="5"/>
  <c r="R226" i="5"/>
  <c r="N242" i="5"/>
  <c r="J255" i="5"/>
  <c r="T311" i="5"/>
  <c r="R311" i="5"/>
  <c r="T336" i="5"/>
  <c r="T340" i="5"/>
  <c r="R336" i="5"/>
  <c r="R340" i="5"/>
  <c r="L336" i="5"/>
  <c r="L340" i="5"/>
  <c r="R366" i="5"/>
  <c r="R367" i="5"/>
  <c r="R369" i="5"/>
  <c r="P366" i="5"/>
  <c r="P367" i="5"/>
  <c r="P369" i="5"/>
  <c r="N366" i="5"/>
  <c r="N367" i="5"/>
  <c r="N369" i="5"/>
  <c r="L366" i="5"/>
  <c r="L367" i="5"/>
  <c r="L369" i="5"/>
  <c r="J366" i="5"/>
  <c r="J367" i="5"/>
  <c r="J369" i="5"/>
  <c r="H366" i="5"/>
  <c r="H367" i="5"/>
  <c r="H369" i="5"/>
  <c r="R420" i="5"/>
  <c r="L420" i="5"/>
  <c r="N435" i="5"/>
  <c r="N443" i="5"/>
  <c r="N449" i="5"/>
  <c r="P435" i="5"/>
  <c r="P443" i="5"/>
  <c r="P449" i="5"/>
  <c r="R435" i="5"/>
  <c r="R443" i="5"/>
  <c r="R449" i="5"/>
  <c r="R524" i="5"/>
  <c r="R528" i="5"/>
  <c r="R532" i="5"/>
  <c r="R535" i="5"/>
  <c r="X566" i="5"/>
  <c r="X573" i="5"/>
  <c r="X574" i="5"/>
  <c r="X577" i="5"/>
  <c r="V566" i="5"/>
  <c r="V573" i="5"/>
  <c r="V574" i="5"/>
  <c r="T566" i="5"/>
  <c r="T573" i="5"/>
  <c r="T574" i="5"/>
  <c r="R566" i="5"/>
  <c r="Z592" i="5"/>
  <c r="X592" i="5"/>
  <c r="V592" i="5"/>
  <c r="T592" i="5"/>
  <c r="R592" i="5"/>
  <c r="AB598" i="5"/>
  <c r="AB599" i="5"/>
  <c r="AB601" i="5"/>
  <c r="AB604" i="5"/>
  <c r="AB608" i="5"/>
  <c r="AB616" i="5"/>
  <c r="AB618" i="5"/>
  <c r="Z598" i="5"/>
  <c r="Z599" i="5"/>
  <c r="Z601" i="5"/>
  <c r="Z604" i="5"/>
  <c r="Z608" i="5"/>
  <c r="Z616" i="5"/>
  <c r="Z618" i="5"/>
  <c r="X598" i="5"/>
  <c r="X599" i="5"/>
  <c r="X601" i="5"/>
  <c r="X604" i="5"/>
  <c r="X608" i="5"/>
  <c r="X616" i="5"/>
  <c r="X618" i="5"/>
  <c r="V598" i="5"/>
  <c r="V599" i="5"/>
  <c r="V601" i="5"/>
  <c r="V604" i="5"/>
  <c r="V608" i="5"/>
  <c r="V616" i="5"/>
  <c r="V618" i="5"/>
  <c r="T598" i="5"/>
  <c r="T599" i="5"/>
  <c r="T601" i="5"/>
  <c r="T604" i="5"/>
  <c r="T608" i="5"/>
  <c r="T616" i="5"/>
  <c r="T618" i="5"/>
  <c r="R598" i="5"/>
  <c r="R599" i="5"/>
  <c r="R601" i="5"/>
  <c r="R604" i="5"/>
  <c r="R608" i="5"/>
  <c r="R616" i="5"/>
  <c r="R618" i="5"/>
  <c r="N598" i="5"/>
  <c r="N599" i="5"/>
  <c r="N601" i="5"/>
  <c r="N604" i="5"/>
  <c r="N608" i="5"/>
  <c r="N616" i="5"/>
  <c r="N618" i="5"/>
  <c r="P64" i="5"/>
  <c r="P68" i="5"/>
  <c r="P72" i="5"/>
  <c r="P76" i="5"/>
  <c r="P83" i="5"/>
  <c r="P87" i="5"/>
  <c r="P91" i="5"/>
  <c r="P98" i="5"/>
  <c r="P99" i="5"/>
  <c r="P100" i="5"/>
  <c r="P109" i="5"/>
  <c r="P116" i="5"/>
  <c r="P120" i="5"/>
  <c r="P121" i="5"/>
  <c r="P125" i="5"/>
  <c r="P129" i="5"/>
  <c r="P133" i="5"/>
  <c r="P137" i="5"/>
  <c r="P142" i="5"/>
  <c r="P151" i="5"/>
  <c r="P160" i="5"/>
  <c r="P195" i="5"/>
  <c r="P205" i="5"/>
  <c r="P206" i="5"/>
  <c r="P218" i="5"/>
  <c r="P226" i="5"/>
  <c r="P229" i="5"/>
  <c r="P230" i="5"/>
  <c r="P234" i="5"/>
  <c r="P235" i="5"/>
  <c r="P242" i="5"/>
  <c r="P243" i="5"/>
  <c r="P255" i="5"/>
  <c r="P259" i="5"/>
  <c r="P263" i="5"/>
  <c r="P264" i="5"/>
  <c r="P267" i="5"/>
  <c r="P270" i="5"/>
  <c r="P281" i="5"/>
  <c r="P282" i="5"/>
  <c r="P293" i="5"/>
  <c r="P311" i="5"/>
  <c r="P316" i="5"/>
  <c r="P323" i="5"/>
  <c r="P336" i="5"/>
  <c r="P340" i="5"/>
  <c r="P348" i="5"/>
  <c r="P352" i="5"/>
  <c r="P356" i="5"/>
  <c r="P377" i="5"/>
  <c r="P381" i="5"/>
  <c r="P385" i="5"/>
  <c r="P386" i="5"/>
  <c r="P396" i="5"/>
  <c r="P397" i="5"/>
  <c r="P399" i="5"/>
  <c r="P408" i="5"/>
  <c r="P410" i="5"/>
  <c r="P420" i="5"/>
  <c r="P428" i="5"/>
  <c r="P454" i="5"/>
  <c r="P456" i="5"/>
  <c r="P505" i="5"/>
  <c r="P516" i="5"/>
  <c r="P517" i="5"/>
  <c r="P518" i="5"/>
  <c r="P520" i="5"/>
  <c r="P524" i="5"/>
  <c r="P528" i="5"/>
  <c r="P532" i="5"/>
  <c r="P535" i="5"/>
  <c r="P548" i="5"/>
  <c r="P558" i="5"/>
  <c r="P563" i="5"/>
  <c r="P566" i="5"/>
  <c r="P573" i="5"/>
  <c r="P574" i="5"/>
  <c r="P577" i="5"/>
  <c r="P582" i="5"/>
  <c r="P585" i="5"/>
  <c r="P586" i="5"/>
  <c r="P587" i="5"/>
  <c r="P592" i="5"/>
  <c r="P598" i="5"/>
  <c r="P599" i="5"/>
  <c r="P601" i="5"/>
  <c r="P604" i="5"/>
  <c r="P608" i="5"/>
  <c r="P616" i="5"/>
  <c r="P618" i="5"/>
  <c r="N64" i="5"/>
  <c r="N68" i="5"/>
  <c r="N72" i="5"/>
  <c r="N76" i="5"/>
  <c r="N83" i="5"/>
  <c r="N87" i="5"/>
  <c r="N91" i="5"/>
  <c r="N98" i="5"/>
  <c r="N99" i="5"/>
  <c r="N100" i="5"/>
  <c r="N104" i="5"/>
  <c r="N108" i="5"/>
  <c r="N109" i="5"/>
  <c r="N116" i="5"/>
  <c r="N118" i="5"/>
  <c r="P118" i="5" s="1"/>
  <c r="R118" i="5" s="1"/>
  <c r="T118" i="5" s="1"/>
  <c r="N119" i="5"/>
  <c r="P119" i="5" s="1"/>
  <c r="R119" i="5" s="1"/>
  <c r="T119" i="5" s="1"/>
  <c r="N120" i="5"/>
  <c r="N121" i="5"/>
  <c r="N125" i="5"/>
  <c r="N129" i="5"/>
  <c r="N133" i="5"/>
  <c r="N135" i="5"/>
  <c r="P135" i="5" s="1"/>
  <c r="R135" i="5" s="1"/>
  <c r="T135" i="5" s="1"/>
  <c r="V135" i="5" s="1"/>
  <c r="X135" i="5" s="1"/>
  <c r="Z135" i="5" s="1"/>
  <c r="AB135" i="5" s="1"/>
  <c r="N137" i="5"/>
  <c r="N142" i="5"/>
  <c r="N144" i="5"/>
  <c r="P144" i="5" s="1"/>
  <c r="N145" i="5"/>
  <c r="P145" i="5" s="1"/>
  <c r="R145" i="5" s="1"/>
  <c r="T145" i="5" s="1"/>
  <c r="N146" i="5"/>
  <c r="P146" i="5" s="1"/>
  <c r="R146" i="5" s="1"/>
  <c r="T146" i="5" s="1"/>
  <c r="P148" i="5"/>
  <c r="R148" i="5" s="1"/>
  <c r="T148" i="5" s="1"/>
  <c r="N151" i="5"/>
  <c r="N152" i="5"/>
  <c r="P152" i="5" s="1"/>
  <c r="R152" i="5" s="1"/>
  <c r="T152" i="5" s="1"/>
  <c r="N158" i="5"/>
  <c r="P158" i="5" s="1"/>
  <c r="R158" i="5" s="1"/>
  <c r="N160" i="5"/>
  <c r="N161" i="5"/>
  <c r="P161" i="5" s="1"/>
  <c r="R161" i="5" s="1"/>
  <c r="T161" i="5" s="1"/>
  <c r="V161" i="5" s="1"/>
  <c r="X161" i="5" s="1"/>
  <c r="N195" i="5"/>
  <c r="N205" i="5"/>
  <c r="N206" i="5"/>
  <c r="N218" i="5"/>
  <c r="N226" i="5"/>
  <c r="N227" i="5"/>
  <c r="N228" i="5"/>
  <c r="P228" i="5" s="1"/>
  <c r="R228" i="5" s="1"/>
  <c r="T228" i="5" s="1"/>
  <c r="V228" i="5" s="1"/>
  <c r="N229" i="5"/>
  <c r="N230" i="5"/>
  <c r="N234" i="5"/>
  <c r="N235" i="5"/>
  <c r="N243" i="5"/>
  <c r="N255" i="5"/>
  <c r="N259" i="5"/>
  <c r="N263" i="5"/>
  <c r="N264" i="5"/>
  <c r="N267" i="5"/>
  <c r="N270" i="5"/>
  <c r="N281" i="5"/>
  <c r="N282" i="5"/>
  <c r="N293" i="5"/>
  <c r="N311" i="5"/>
  <c r="N316" i="5"/>
  <c r="N323" i="5"/>
  <c r="N336" i="5"/>
  <c r="N340" i="5"/>
  <c r="N348" i="5"/>
  <c r="N352" i="5"/>
  <c r="N356" i="5"/>
  <c r="N377" i="5"/>
  <c r="N381" i="5"/>
  <c r="N385" i="5"/>
  <c r="N386" i="5"/>
  <c r="N396" i="5"/>
  <c r="N397" i="5"/>
  <c r="N399" i="5"/>
  <c r="N408" i="5"/>
  <c r="N410" i="5"/>
  <c r="N420" i="5"/>
  <c r="N425" i="5"/>
  <c r="P425" i="5" s="1"/>
  <c r="R425" i="5" s="1"/>
  <c r="T425" i="5" s="1"/>
  <c r="V425" i="5" s="1"/>
  <c r="N426" i="5"/>
  <c r="P426" i="5" s="1"/>
  <c r="R426" i="5" s="1"/>
  <c r="T426" i="5" s="1"/>
  <c r="V426" i="5" s="1"/>
  <c r="N427" i="5"/>
  <c r="P427" i="5" s="1"/>
  <c r="R427" i="5" s="1"/>
  <c r="T427" i="5" s="1"/>
  <c r="V427" i="5" s="1"/>
  <c r="N428" i="5"/>
  <c r="N454" i="5"/>
  <c r="N456" i="5"/>
  <c r="N457" i="5"/>
  <c r="P457" i="5" s="1"/>
  <c r="N505" i="5"/>
  <c r="N516" i="5"/>
  <c r="N517" i="5"/>
  <c r="N518" i="5"/>
  <c r="N520" i="5"/>
  <c r="N524" i="5"/>
  <c r="N528" i="5"/>
  <c r="N529" i="5"/>
  <c r="P529" i="5" s="1"/>
  <c r="R529" i="5" s="1"/>
  <c r="N530" i="5"/>
  <c r="P530" i="5" s="1"/>
  <c r="R530" i="5" s="1"/>
  <c r="N531" i="5"/>
  <c r="P531" i="5" s="1"/>
  <c r="R531" i="5" s="1"/>
  <c r="N532" i="5"/>
  <c r="N534" i="5"/>
  <c r="P534" i="5" s="1"/>
  <c r="R534" i="5" s="1"/>
  <c r="N535" i="5"/>
  <c r="N548" i="5"/>
  <c r="N558" i="5"/>
  <c r="N563" i="5"/>
  <c r="N566" i="5"/>
  <c r="N573" i="5"/>
  <c r="N574" i="5"/>
  <c r="N577" i="5"/>
  <c r="N582" i="5"/>
  <c r="N585" i="5"/>
  <c r="N586" i="5"/>
  <c r="N587" i="5"/>
  <c r="N592" i="5"/>
  <c r="J64" i="5"/>
  <c r="J68" i="5"/>
  <c r="J72" i="5"/>
  <c r="J76" i="5"/>
  <c r="J83" i="5"/>
  <c r="J87" i="5"/>
  <c r="J91" i="5"/>
  <c r="J98" i="5"/>
  <c r="J99" i="5"/>
  <c r="J100" i="5"/>
  <c r="J104" i="5"/>
  <c r="J108" i="5"/>
  <c r="J109" i="5"/>
  <c r="J116" i="5"/>
  <c r="J120" i="5"/>
  <c r="J121" i="5"/>
  <c r="J125" i="5"/>
  <c r="J129" i="5"/>
  <c r="J133" i="5"/>
  <c r="J137" i="5"/>
  <c r="J195" i="5"/>
  <c r="J205" i="5"/>
  <c r="J206" i="5"/>
  <c r="J218" i="5"/>
  <c r="J226" i="5"/>
  <c r="J229" i="5"/>
  <c r="J230" i="5"/>
  <c r="J234" i="5"/>
  <c r="J235" i="5"/>
  <c r="J242" i="5"/>
  <c r="J243" i="5"/>
  <c r="J259" i="5"/>
  <c r="J263" i="5"/>
  <c r="J264" i="5"/>
  <c r="J267" i="5"/>
  <c r="J270" i="5"/>
  <c r="J281" i="5"/>
  <c r="J282" i="5"/>
  <c r="J293" i="5"/>
  <c r="J311" i="5"/>
  <c r="J316" i="5"/>
  <c r="J323" i="5"/>
  <c r="J336" i="5"/>
  <c r="J340" i="5"/>
  <c r="J348" i="5"/>
  <c r="J352" i="5"/>
  <c r="J356" i="5"/>
  <c r="J377" i="5"/>
  <c r="J381" i="5"/>
  <c r="J385" i="5"/>
  <c r="J386" i="5"/>
  <c r="J396" i="5"/>
  <c r="J397" i="5"/>
  <c r="J399" i="5"/>
  <c r="J408" i="5"/>
  <c r="J410" i="5"/>
  <c r="J420" i="5"/>
  <c r="J428" i="5"/>
  <c r="J435" i="5"/>
  <c r="J443" i="5"/>
  <c r="J449" i="5"/>
  <c r="J454" i="5"/>
  <c r="J456" i="5"/>
  <c r="J505" i="5"/>
  <c r="J516" i="5"/>
  <c r="J517" i="5"/>
  <c r="J518" i="5"/>
  <c r="J520" i="5"/>
  <c r="J524" i="5"/>
  <c r="J528" i="5"/>
  <c r="J532" i="5"/>
  <c r="J535" i="5"/>
  <c r="J548" i="5"/>
  <c r="J558" i="5"/>
  <c r="J563" i="5"/>
  <c r="J566" i="5"/>
  <c r="J573" i="5"/>
  <c r="J574" i="5"/>
  <c r="J577" i="5"/>
  <c r="J582" i="5"/>
  <c r="J585" i="5"/>
  <c r="J586" i="5"/>
  <c r="J587" i="5"/>
  <c r="J592" i="5"/>
  <c r="J598" i="5"/>
  <c r="J599" i="5"/>
  <c r="J601" i="5"/>
  <c r="J604" i="5"/>
  <c r="J608" i="5"/>
  <c r="J616" i="5"/>
  <c r="J618" i="5"/>
  <c r="H64" i="5"/>
  <c r="H68" i="5"/>
  <c r="H72" i="5"/>
  <c r="H76" i="5"/>
  <c r="H80" i="5"/>
  <c r="H83" i="5"/>
  <c r="H87" i="5"/>
  <c r="H91" i="5"/>
  <c r="H98" i="5"/>
  <c r="H99" i="5"/>
  <c r="H100" i="5"/>
  <c r="H104" i="5"/>
  <c r="H108" i="5"/>
  <c r="H109" i="5"/>
  <c r="H116" i="5"/>
  <c r="H120" i="5"/>
  <c r="H121" i="5"/>
  <c r="H125" i="5"/>
  <c r="H129" i="5"/>
  <c r="H133" i="5"/>
  <c r="H137" i="5"/>
  <c r="H142" i="5"/>
  <c r="H151" i="5"/>
  <c r="H160" i="5"/>
  <c r="H195" i="5"/>
  <c r="H205" i="5"/>
  <c r="H206" i="5"/>
  <c r="H218" i="5"/>
  <c r="H226" i="5"/>
  <c r="H229" i="5"/>
  <c r="H230" i="5"/>
  <c r="H234" i="5"/>
  <c r="H235" i="5"/>
  <c r="H242" i="5"/>
  <c r="H243" i="5"/>
  <c r="H255" i="5"/>
  <c r="H259" i="5"/>
  <c r="H263" i="5"/>
  <c r="H264" i="5"/>
  <c r="H267" i="5"/>
  <c r="H270" i="5"/>
  <c r="H281" i="5"/>
  <c r="H282" i="5"/>
  <c r="H293" i="5"/>
  <c r="H311" i="5"/>
  <c r="H316" i="5"/>
  <c r="H323" i="5"/>
  <c r="H336" i="5"/>
  <c r="H340" i="5"/>
  <c r="H348" i="5"/>
  <c r="H352" i="5"/>
  <c r="H356" i="5"/>
  <c r="H377" i="5"/>
  <c r="H381" i="5"/>
  <c r="H385" i="5"/>
  <c r="H386" i="5"/>
  <c r="H396" i="5"/>
  <c r="H397" i="5"/>
  <c r="H399" i="5"/>
  <c r="H408" i="5"/>
  <c r="H410" i="5"/>
  <c r="H420" i="5"/>
  <c r="H428" i="5"/>
  <c r="H435" i="5"/>
  <c r="H443" i="5"/>
  <c r="H449" i="5"/>
  <c r="H454" i="5"/>
  <c r="H456" i="5"/>
  <c r="H505" i="5"/>
  <c r="H516" i="5"/>
  <c r="H517" i="5"/>
  <c r="H518" i="5"/>
  <c r="H520" i="5"/>
  <c r="H524" i="5"/>
  <c r="H528" i="5"/>
  <c r="H532" i="5"/>
  <c r="H535" i="5"/>
  <c r="H548" i="5"/>
  <c r="H558" i="5"/>
  <c r="H563" i="5"/>
  <c r="H566" i="5"/>
  <c r="H573" i="5"/>
  <c r="H574" i="5"/>
  <c r="H577" i="5"/>
  <c r="H582" i="5"/>
  <c r="H585" i="5"/>
  <c r="H586" i="5"/>
  <c r="H587" i="5"/>
  <c r="H592" i="5"/>
  <c r="H598" i="5"/>
  <c r="H599" i="5"/>
  <c r="H601" i="5"/>
  <c r="H604" i="5"/>
  <c r="H608" i="5"/>
  <c r="H616" i="5"/>
  <c r="H618" i="5"/>
  <c r="F64" i="5"/>
  <c r="F65" i="5"/>
  <c r="H65" i="5" s="1"/>
  <c r="J65" i="5" s="1"/>
  <c r="F66" i="5"/>
  <c r="H66" i="5" s="1"/>
  <c r="J66" i="5" s="1"/>
  <c r="F67" i="5"/>
  <c r="H67" i="5" s="1"/>
  <c r="J67" i="5" s="1"/>
  <c r="F68" i="5"/>
  <c r="F69" i="5"/>
  <c r="H69" i="5" s="1"/>
  <c r="J69" i="5" s="1"/>
  <c r="F70" i="5"/>
  <c r="H70" i="5" s="1"/>
  <c r="J70" i="5" s="1"/>
  <c r="F71" i="5"/>
  <c r="H71" i="5" s="1"/>
  <c r="J71" i="5" s="1"/>
  <c r="F72" i="5"/>
  <c r="F73" i="5"/>
  <c r="H73" i="5" s="1"/>
  <c r="J73" i="5" s="1"/>
  <c r="F74" i="5"/>
  <c r="H74" i="5" s="1"/>
  <c r="J74" i="5" s="1"/>
  <c r="F75" i="5"/>
  <c r="H75" i="5" s="1"/>
  <c r="J75" i="5" s="1"/>
  <c r="F76" i="5"/>
  <c r="F77" i="5"/>
  <c r="H77" i="5" s="1"/>
  <c r="J77" i="5" s="1"/>
  <c r="F78" i="5"/>
  <c r="H78" i="5" s="1"/>
  <c r="J78" i="5" s="1"/>
  <c r="F79" i="5"/>
  <c r="H79" i="5" s="1"/>
  <c r="J79" i="5" s="1"/>
  <c r="F80" i="5"/>
  <c r="F81" i="5"/>
  <c r="H81" i="5" s="1"/>
  <c r="J81" i="5" s="1"/>
  <c r="F82" i="5"/>
  <c r="H82" i="5" s="1"/>
  <c r="J82" i="5" s="1"/>
  <c r="F83" i="5"/>
  <c r="F84" i="5"/>
  <c r="H84" i="5" s="1"/>
  <c r="J84" i="5" s="1"/>
  <c r="L84" i="5" s="1"/>
  <c r="F85" i="5"/>
  <c r="H85" i="5" s="1"/>
  <c r="J85" i="5" s="1"/>
  <c r="F86" i="5"/>
  <c r="H86" i="5" s="1"/>
  <c r="J86" i="5" s="1"/>
  <c r="F87" i="5"/>
  <c r="F88" i="5"/>
  <c r="H88" i="5" s="1"/>
  <c r="J88" i="5" s="1"/>
  <c r="L88" i="5" s="1"/>
  <c r="F89" i="5"/>
  <c r="H89" i="5" s="1"/>
  <c r="J89" i="5" s="1"/>
  <c r="F90" i="5"/>
  <c r="H90" i="5" s="1"/>
  <c r="J90" i="5" s="1"/>
  <c r="F91" i="5"/>
  <c r="F92" i="5"/>
  <c r="H92" i="5" s="1"/>
  <c r="J92" i="5" s="1"/>
  <c r="F93" i="5"/>
  <c r="H93" i="5" s="1"/>
  <c r="J93" i="5" s="1"/>
  <c r="F94" i="5"/>
  <c r="H94" i="5" s="1"/>
  <c r="J94" i="5" s="1"/>
  <c r="F98" i="5"/>
  <c r="F99" i="5"/>
  <c r="F100" i="5"/>
  <c r="F101" i="5"/>
  <c r="H101" i="5" s="1"/>
  <c r="J101" i="5" s="1"/>
  <c r="F102" i="5"/>
  <c r="H102" i="5" s="1"/>
  <c r="J102" i="5" s="1"/>
  <c r="F103" i="5"/>
  <c r="H103" i="5" s="1"/>
  <c r="J103" i="5" s="1"/>
  <c r="F104" i="5"/>
  <c r="F105" i="5"/>
  <c r="J105" i="5" s="1"/>
  <c r="F106" i="5"/>
  <c r="H106" i="5" s="1"/>
  <c r="J106" i="5" s="1"/>
  <c r="F107" i="5"/>
  <c r="H107" i="5" s="1"/>
  <c r="J107" i="5" s="1"/>
  <c r="F108" i="5"/>
  <c r="F109" i="5"/>
  <c r="H110" i="5"/>
  <c r="J110" i="5" s="1"/>
  <c r="F111" i="5"/>
  <c r="H111" i="5" s="1"/>
  <c r="J111" i="5" s="1"/>
  <c r="H112" i="5"/>
  <c r="J112" i="5" s="1"/>
  <c r="H113" i="5"/>
  <c r="J113" i="5" s="1"/>
  <c r="F114" i="5"/>
  <c r="H114" i="5" s="1"/>
  <c r="J114" i="5" s="1"/>
  <c r="F115" i="5"/>
  <c r="H115" i="5" s="1"/>
  <c r="J115" i="5" s="1"/>
  <c r="F116" i="5"/>
  <c r="H117" i="5"/>
  <c r="J117" i="5" s="1"/>
  <c r="F118" i="5"/>
  <c r="J118" i="5" s="1"/>
  <c r="F119" i="5"/>
  <c r="H119" i="5" s="1"/>
  <c r="J119" i="5" s="1"/>
  <c r="F120" i="5"/>
  <c r="F121" i="5"/>
  <c r="F122" i="5"/>
  <c r="H122" i="5" s="1"/>
  <c r="J122" i="5" s="1"/>
  <c r="F123" i="5"/>
  <c r="H123" i="5" s="1"/>
  <c r="J123" i="5" s="1"/>
  <c r="F124" i="5"/>
  <c r="H124" i="5" s="1"/>
  <c r="J124" i="5" s="1"/>
  <c r="F125" i="5"/>
  <c r="F126" i="5"/>
  <c r="H126" i="5" s="1"/>
  <c r="J126" i="5" s="1"/>
  <c r="F127" i="5"/>
  <c r="H127" i="5" s="1"/>
  <c r="J127" i="5" s="1"/>
  <c r="F128" i="5"/>
  <c r="H128" i="5" s="1"/>
  <c r="J128" i="5" s="1"/>
  <c r="F129" i="5"/>
  <c r="F130" i="5"/>
  <c r="H130" i="5" s="1"/>
  <c r="J130" i="5" s="1"/>
  <c r="F131" i="5"/>
  <c r="H131" i="5" s="1"/>
  <c r="J131" i="5" s="1"/>
  <c r="F132" i="5"/>
  <c r="H132" i="5" s="1"/>
  <c r="J132" i="5" s="1"/>
  <c r="F133" i="5"/>
  <c r="H134" i="5"/>
  <c r="J134" i="5" s="1"/>
  <c r="F135" i="5"/>
  <c r="H135" i="5" s="1"/>
  <c r="J135" i="5" s="1"/>
  <c r="F136" i="5"/>
  <c r="H136" i="5" s="1"/>
  <c r="J136" i="5" s="1"/>
  <c r="F137" i="5"/>
  <c r="H138" i="5"/>
  <c r="J138" i="5" s="1"/>
  <c r="F139" i="5"/>
  <c r="H139" i="5" s="1"/>
  <c r="J139" i="5" s="1"/>
  <c r="F140" i="5"/>
  <c r="H140" i="5" s="1"/>
  <c r="J140" i="5" s="1"/>
  <c r="F141" i="5"/>
  <c r="H141" i="5" s="1"/>
  <c r="J141" i="5" s="1"/>
  <c r="F142" i="5"/>
  <c r="H144" i="5"/>
  <c r="J144" i="5" s="1"/>
  <c r="H145" i="5"/>
  <c r="J145" i="5" s="1"/>
  <c r="H146" i="5"/>
  <c r="J146" i="5" s="1"/>
  <c r="F147" i="5"/>
  <c r="H147" i="5" s="1"/>
  <c r="J147" i="5" s="1"/>
  <c r="F148" i="5"/>
  <c r="H148" i="5" s="1"/>
  <c r="J148" i="5" s="1"/>
  <c r="F149" i="5"/>
  <c r="H149" i="5" s="1"/>
  <c r="J149" i="5" s="1"/>
  <c r="F151" i="5"/>
  <c r="H152" i="5"/>
  <c r="J152" i="5" s="1"/>
  <c r="F153" i="5"/>
  <c r="H153" i="5" s="1"/>
  <c r="J153" i="5" s="1"/>
  <c r="F154" i="5"/>
  <c r="H154" i="5" s="1"/>
  <c r="J154" i="5" s="1"/>
  <c r="F155" i="5"/>
  <c r="H155" i="5" s="1"/>
  <c r="J155" i="5" s="1"/>
  <c r="F156" i="5"/>
  <c r="H156" i="5" s="1"/>
  <c r="J156" i="5" s="1"/>
  <c r="H157" i="5"/>
  <c r="J157" i="5" s="1"/>
  <c r="F158" i="5"/>
  <c r="H158" i="5" s="1"/>
  <c r="J158" i="5" s="1"/>
  <c r="F159" i="5"/>
  <c r="H159" i="5" s="1"/>
  <c r="J159" i="5" s="1"/>
  <c r="F160" i="5"/>
  <c r="J161" i="5"/>
  <c r="F162" i="5"/>
  <c r="H162" i="5" s="1"/>
  <c r="J162" i="5" s="1"/>
  <c r="F163" i="5"/>
  <c r="H163" i="5" s="1"/>
  <c r="J163" i="5" s="1"/>
  <c r="F164" i="5"/>
  <c r="H164" i="5" s="1"/>
  <c r="J164" i="5" s="1"/>
  <c r="F165" i="5"/>
  <c r="H165" i="5" s="1"/>
  <c r="J165" i="5" s="1"/>
  <c r="F166" i="5"/>
  <c r="H166" i="5" s="1"/>
  <c r="J166" i="5" s="1"/>
  <c r="F172" i="5"/>
  <c r="H172" i="5" s="1"/>
  <c r="J172" i="5" s="1"/>
  <c r="F173" i="5"/>
  <c r="H173" i="5" s="1"/>
  <c r="J173" i="5" s="1"/>
  <c r="F174" i="5"/>
  <c r="H174" i="5" s="1"/>
  <c r="J174" i="5" s="1"/>
  <c r="F175" i="5"/>
  <c r="H175" i="5" s="1"/>
  <c r="J175" i="5" s="1"/>
  <c r="F176" i="5"/>
  <c r="H176" i="5" s="1"/>
  <c r="J176" i="5" s="1"/>
  <c r="F177" i="5"/>
  <c r="H177" i="5" s="1"/>
  <c r="J177" i="5" s="1"/>
  <c r="F195" i="5"/>
  <c r="F196" i="5"/>
  <c r="H196" i="5" s="1"/>
  <c r="J196" i="5" s="1"/>
  <c r="F197" i="5"/>
  <c r="H197" i="5" s="1"/>
  <c r="J197" i="5" s="1"/>
  <c r="F198" i="5"/>
  <c r="H198" i="5" s="1"/>
  <c r="J198" i="5" s="1"/>
  <c r="F199" i="5"/>
  <c r="H199" i="5" s="1"/>
  <c r="J199" i="5" s="1"/>
  <c r="F200" i="5"/>
  <c r="H200" i="5" s="1"/>
  <c r="J200" i="5" s="1"/>
  <c r="F201" i="5"/>
  <c r="H201" i="5" s="1"/>
  <c r="J201" i="5" s="1"/>
  <c r="F202" i="5"/>
  <c r="H202" i="5" s="1"/>
  <c r="J202" i="5" s="1"/>
  <c r="F203" i="5"/>
  <c r="H203" i="5" s="1"/>
  <c r="J203" i="5" s="1"/>
  <c r="F204" i="5"/>
  <c r="H204" i="5" s="1"/>
  <c r="J204" i="5" s="1"/>
  <c r="F205" i="5"/>
  <c r="F206" i="5"/>
  <c r="F208" i="5"/>
  <c r="H208" i="5" s="1"/>
  <c r="J208" i="5" s="1"/>
  <c r="F209" i="5"/>
  <c r="H209" i="5" s="1"/>
  <c r="J209" i="5" s="1"/>
  <c r="F210" i="5"/>
  <c r="H210" i="5" s="1"/>
  <c r="J210" i="5" s="1"/>
  <c r="F211" i="5"/>
  <c r="H211" i="5" s="1"/>
  <c r="J211" i="5" s="1"/>
  <c r="F212" i="5"/>
  <c r="H212" i="5" s="1"/>
  <c r="J212" i="5" s="1"/>
  <c r="F218" i="5"/>
  <c r="F219" i="5"/>
  <c r="H219" i="5" s="1"/>
  <c r="J219" i="5" s="1"/>
  <c r="F220" i="5"/>
  <c r="H220" i="5" s="1"/>
  <c r="J220" i="5" s="1"/>
  <c r="F221" i="5"/>
  <c r="H221" i="5" s="1"/>
  <c r="J221" i="5" s="1"/>
  <c r="F222" i="5"/>
  <c r="H222" i="5" s="1"/>
  <c r="J222" i="5" s="1"/>
  <c r="F223" i="5"/>
  <c r="H223" i="5" s="1"/>
  <c r="J223" i="5" s="1"/>
  <c r="F224" i="5"/>
  <c r="H224" i="5" s="1"/>
  <c r="J224" i="5" s="1"/>
  <c r="F225" i="5"/>
  <c r="H225" i="5" s="1"/>
  <c r="J225" i="5" s="1"/>
  <c r="F226" i="5"/>
  <c r="F227" i="5"/>
  <c r="J227" i="5" s="1"/>
  <c r="F228" i="5"/>
  <c r="J228" i="5" s="1"/>
  <c r="F229" i="5"/>
  <c r="F230" i="5"/>
  <c r="F231" i="5"/>
  <c r="H231" i="5" s="1"/>
  <c r="J231" i="5" s="1"/>
  <c r="F234" i="5"/>
  <c r="F235" i="5"/>
  <c r="F236" i="5"/>
  <c r="H236" i="5" s="1"/>
  <c r="J236" i="5" s="1"/>
  <c r="F237" i="5"/>
  <c r="H237" i="5" s="1"/>
  <c r="J237" i="5" s="1"/>
  <c r="F238" i="5"/>
  <c r="H238" i="5" s="1"/>
  <c r="J238" i="5" s="1"/>
  <c r="L238" i="5" s="1"/>
  <c r="N238" i="5" s="1"/>
  <c r="P238" i="5" s="1"/>
  <c r="R238" i="5" s="1"/>
  <c r="T238" i="5" s="1"/>
  <c r="V238" i="5" s="1"/>
  <c r="X238" i="5" s="1"/>
  <c r="F239" i="5"/>
  <c r="H239" i="5" s="1"/>
  <c r="J239" i="5" s="1"/>
  <c r="L239" i="5" s="1"/>
  <c r="N239" i="5" s="1"/>
  <c r="P239" i="5" s="1"/>
  <c r="R239" i="5" s="1"/>
  <c r="T239" i="5" s="1"/>
  <c r="V239" i="5" s="1"/>
  <c r="X239" i="5" s="1"/>
  <c r="F240" i="5"/>
  <c r="H240" i="5" s="1"/>
  <c r="J240" i="5" s="1"/>
  <c r="F241" i="5"/>
  <c r="H241" i="5" s="1"/>
  <c r="J241" i="5" s="1"/>
  <c r="F242" i="5"/>
  <c r="F243" i="5"/>
  <c r="H244" i="5"/>
  <c r="J244" i="5" s="1"/>
  <c r="H245" i="5"/>
  <c r="J245" i="5" s="1"/>
  <c r="H246" i="5"/>
  <c r="J246" i="5" s="1"/>
  <c r="H247" i="5"/>
  <c r="J247" i="5" s="1"/>
  <c r="F248" i="5"/>
  <c r="F249" i="5"/>
  <c r="H249" i="5" s="1"/>
  <c r="F250" i="5"/>
  <c r="H250" i="5" s="1"/>
  <c r="J250" i="5" s="1"/>
  <c r="F251" i="5"/>
  <c r="H251" i="5" s="1"/>
  <c r="J251" i="5" s="1"/>
  <c r="F252" i="5"/>
  <c r="H252" i="5" s="1"/>
  <c r="F253" i="5"/>
  <c r="H253" i="5" s="1"/>
  <c r="J253" i="5" s="1"/>
  <c r="F254" i="5"/>
  <c r="H254" i="5" s="1"/>
  <c r="J254" i="5" s="1"/>
  <c r="F255" i="5"/>
  <c r="F256" i="5"/>
  <c r="H256" i="5" s="1"/>
  <c r="F257" i="5"/>
  <c r="H257" i="5" s="1"/>
  <c r="F258" i="5"/>
  <c r="H258" i="5" s="1"/>
  <c r="F259" i="5"/>
  <c r="F260" i="5"/>
  <c r="H260" i="5" s="1"/>
  <c r="J260" i="5" s="1"/>
  <c r="F263" i="5"/>
  <c r="F264" i="5"/>
  <c r="F265" i="5"/>
  <c r="H265" i="5" s="1"/>
  <c r="J265" i="5" s="1"/>
  <c r="F266" i="5"/>
  <c r="H266" i="5" s="1"/>
  <c r="J266" i="5" s="1"/>
  <c r="F267" i="5"/>
  <c r="F268" i="5"/>
  <c r="H268" i="5" s="1"/>
  <c r="J268" i="5" s="1"/>
  <c r="F269" i="5"/>
  <c r="H269" i="5" s="1"/>
  <c r="J269" i="5" s="1"/>
  <c r="F270" i="5"/>
  <c r="J271" i="5"/>
  <c r="F272" i="5"/>
  <c r="H272" i="5" s="1"/>
  <c r="J272" i="5" s="1"/>
  <c r="F273" i="5"/>
  <c r="H273" i="5" s="1"/>
  <c r="J273" i="5" s="1"/>
  <c r="F274" i="5"/>
  <c r="H274" i="5" s="1"/>
  <c r="J274" i="5" s="1"/>
  <c r="H275" i="5"/>
  <c r="H276" i="5"/>
  <c r="H277" i="5"/>
  <c r="H278" i="5"/>
  <c r="J278" i="5" s="1"/>
  <c r="F279" i="5"/>
  <c r="H279" i="5" s="1"/>
  <c r="J279" i="5" s="1"/>
  <c r="F280" i="5"/>
  <c r="H280" i="5" s="1"/>
  <c r="J280" i="5" s="1"/>
  <c r="F281" i="5"/>
  <c r="F282" i="5"/>
  <c r="F283" i="5"/>
  <c r="H283" i="5" s="1"/>
  <c r="J283" i="5" s="1"/>
  <c r="F284" i="5"/>
  <c r="H284" i="5" s="1"/>
  <c r="J284" i="5" s="1"/>
  <c r="F285" i="5"/>
  <c r="H285" i="5" s="1"/>
  <c r="J285" i="5" s="1"/>
  <c r="F286" i="5"/>
  <c r="H286" i="5" s="1"/>
  <c r="J286" i="5" s="1"/>
  <c r="F287" i="5"/>
  <c r="H287" i="5" s="1"/>
  <c r="J287" i="5" s="1"/>
  <c r="F288" i="5"/>
  <c r="H288" i="5" s="1"/>
  <c r="J288" i="5" s="1"/>
  <c r="F289" i="5"/>
  <c r="H289" i="5" s="1"/>
  <c r="J289" i="5" s="1"/>
  <c r="F290" i="5"/>
  <c r="H290" i="5" s="1"/>
  <c r="J290" i="5" s="1"/>
  <c r="F291" i="5"/>
  <c r="H291" i="5" s="1"/>
  <c r="J291" i="5" s="1"/>
  <c r="F292" i="5"/>
  <c r="H292" i="5" s="1"/>
  <c r="J292" i="5" s="1"/>
  <c r="F293" i="5"/>
  <c r="F294" i="5"/>
  <c r="H294" i="5" s="1"/>
  <c r="J294" i="5" s="1"/>
  <c r="F295" i="5"/>
  <c r="H295" i="5" s="1"/>
  <c r="J295" i="5" s="1"/>
  <c r="F296" i="5"/>
  <c r="H296" i="5" s="1"/>
  <c r="J296" i="5" s="1"/>
  <c r="F297" i="5"/>
  <c r="H297" i="5" s="1"/>
  <c r="J297" i="5" s="1"/>
  <c r="F298" i="5"/>
  <c r="H298" i="5" s="1"/>
  <c r="J298" i="5" s="1"/>
  <c r="F299" i="5"/>
  <c r="H299" i="5" s="1"/>
  <c r="J299" i="5" s="1"/>
  <c r="F300" i="5"/>
  <c r="H300" i="5" s="1"/>
  <c r="J300" i="5" s="1"/>
  <c r="F301" i="5"/>
  <c r="H301" i="5" s="1"/>
  <c r="J301" i="5" s="1"/>
  <c r="F302" i="5"/>
  <c r="H302" i="5" s="1"/>
  <c r="J302" i="5" s="1"/>
  <c r="F303" i="5"/>
  <c r="H303" i="5" s="1"/>
  <c r="J303" i="5" s="1"/>
  <c r="F304" i="5"/>
  <c r="H304" i="5" s="1"/>
  <c r="J304" i="5" s="1"/>
  <c r="F305" i="5"/>
  <c r="H305" i="5" s="1"/>
  <c r="J305" i="5" s="1"/>
  <c r="F306" i="5"/>
  <c r="J306" i="5" s="1"/>
  <c r="F309" i="5"/>
  <c r="H309" i="5" s="1"/>
  <c r="J309" i="5" s="1"/>
  <c r="F310" i="5"/>
  <c r="H310" i="5" s="1"/>
  <c r="J310" i="5" s="1"/>
  <c r="F311" i="5"/>
  <c r="F312" i="5"/>
  <c r="J312" i="5" s="1"/>
  <c r="F313" i="5"/>
  <c r="J313" i="5" s="1"/>
  <c r="F314" i="5"/>
  <c r="J314" i="5" s="1"/>
  <c r="F315" i="5"/>
  <c r="J315" i="5" s="1"/>
  <c r="F316" i="5"/>
  <c r="F317" i="5"/>
  <c r="H317" i="5" s="1"/>
  <c r="J317" i="5" s="1"/>
  <c r="F318" i="5"/>
  <c r="H318" i="5" s="1"/>
  <c r="J318" i="5" s="1"/>
  <c r="F319" i="5"/>
  <c r="H319" i="5" s="1"/>
  <c r="J319" i="5" s="1"/>
  <c r="F320" i="5"/>
  <c r="H320" i="5" s="1"/>
  <c r="J320" i="5" s="1"/>
  <c r="F321" i="5"/>
  <c r="H321" i="5" s="1"/>
  <c r="J321" i="5" s="1"/>
  <c r="F322" i="5"/>
  <c r="H322" i="5" s="1"/>
  <c r="J322" i="5" s="1"/>
  <c r="F323" i="5"/>
  <c r="F324" i="5"/>
  <c r="H324" i="5" s="1"/>
  <c r="J324" i="5" s="1"/>
  <c r="F325" i="5"/>
  <c r="H325" i="5" s="1"/>
  <c r="J325" i="5" s="1"/>
  <c r="F326" i="5"/>
  <c r="H326" i="5" s="1"/>
  <c r="J326" i="5" s="1"/>
  <c r="F327" i="5"/>
  <c r="H327" i="5" s="1"/>
  <c r="J327" i="5" s="1"/>
  <c r="F328" i="5"/>
  <c r="H328" i="5" s="1"/>
  <c r="J328" i="5" s="1"/>
  <c r="F329" i="5"/>
  <c r="H329" i="5" s="1"/>
  <c r="J329" i="5" s="1"/>
  <c r="F330" i="5"/>
  <c r="H330" i="5" s="1"/>
  <c r="J330" i="5" s="1"/>
  <c r="L330" i="5" s="1"/>
  <c r="N330" i="5" s="1"/>
  <c r="P330" i="5" s="1"/>
  <c r="R330" i="5" s="1"/>
  <c r="T330" i="5" s="1"/>
  <c r="V330" i="5" s="1"/>
  <c r="X330" i="5" s="1"/>
  <c r="Z330" i="5" s="1"/>
  <c r="AB330" i="5" s="1"/>
  <c r="F331" i="5"/>
  <c r="H331" i="5" s="1"/>
  <c r="J331" i="5" s="1"/>
  <c r="L331" i="5" s="1"/>
  <c r="N331" i="5" s="1"/>
  <c r="P331" i="5" s="1"/>
  <c r="R331" i="5" s="1"/>
  <c r="T331" i="5" s="1"/>
  <c r="V331" i="5" s="1"/>
  <c r="X331" i="5" s="1"/>
  <c r="Z331" i="5" s="1"/>
  <c r="AB331" i="5" s="1"/>
  <c r="F332" i="5"/>
  <c r="H332" i="5" s="1"/>
  <c r="J332" i="5" s="1"/>
  <c r="L332" i="5" s="1"/>
  <c r="N332" i="5" s="1"/>
  <c r="P332" i="5" s="1"/>
  <c r="R332" i="5" s="1"/>
  <c r="T332" i="5" s="1"/>
  <c r="V332" i="5" s="1"/>
  <c r="X332" i="5" s="1"/>
  <c r="Z332" i="5" s="1"/>
  <c r="AB332" i="5" s="1"/>
  <c r="F333" i="5"/>
  <c r="H333" i="5" s="1"/>
  <c r="J333" i="5" s="1"/>
  <c r="L333" i="5" s="1"/>
  <c r="N333" i="5" s="1"/>
  <c r="P333" i="5" s="1"/>
  <c r="R333" i="5" s="1"/>
  <c r="T333" i="5" s="1"/>
  <c r="V333" i="5" s="1"/>
  <c r="X333" i="5" s="1"/>
  <c r="Z333" i="5" s="1"/>
  <c r="AB333" i="5" s="1"/>
  <c r="F334" i="5"/>
  <c r="H334" i="5" s="1"/>
  <c r="J334" i="5" s="1"/>
  <c r="L334" i="5" s="1"/>
  <c r="N334" i="5" s="1"/>
  <c r="P334" i="5" s="1"/>
  <c r="R334" i="5" s="1"/>
  <c r="T334" i="5" s="1"/>
  <c r="V334" i="5" s="1"/>
  <c r="X334" i="5" s="1"/>
  <c r="Z334" i="5" s="1"/>
  <c r="AB334" i="5" s="1"/>
  <c r="F335" i="5"/>
  <c r="H335" i="5" s="1"/>
  <c r="J335" i="5" s="1"/>
  <c r="L335" i="5" s="1"/>
  <c r="F336" i="5"/>
  <c r="F337" i="5"/>
  <c r="H337" i="5" s="1"/>
  <c r="L337" i="5" s="1"/>
  <c r="F338" i="5"/>
  <c r="H338" i="5" s="1"/>
  <c r="L338" i="5" s="1"/>
  <c r="F340" i="5"/>
  <c r="F341" i="5"/>
  <c r="H341" i="5" s="1"/>
  <c r="L341" i="5" s="1"/>
  <c r="F342" i="5"/>
  <c r="H342" i="5" s="1"/>
  <c r="L342" i="5" s="1"/>
  <c r="F343" i="5"/>
  <c r="H343" i="5" s="1"/>
  <c r="J343" i="5" s="1"/>
  <c r="L343" i="5" s="1"/>
  <c r="F344" i="5"/>
  <c r="H344" i="5" s="1"/>
  <c r="J344" i="5" s="1"/>
  <c r="L344" i="5" s="1"/>
  <c r="N344" i="5" s="1"/>
  <c r="P344" i="5" s="1"/>
  <c r="R344" i="5" s="1"/>
  <c r="T344" i="5" s="1"/>
  <c r="V344" i="5" s="1"/>
  <c r="X344" i="5" s="1"/>
  <c r="Z344" i="5" s="1"/>
  <c r="AB344" i="5" s="1"/>
  <c r="F345" i="5"/>
  <c r="H345" i="5" s="1"/>
  <c r="J345" i="5" s="1"/>
  <c r="F346" i="5"/>
  <c r="H346" i="5" s="1"/>
  <c r="J346" i="5" s="1"/>
  <c r="F347" i="5"/>
  <c r="H347" i="5" s="1"/>
  <c r="J347" i="5" s="1"/>
  <c r="F348" i="5"/>
  <c r="F349" i="5"/>
  <c r="H349" i="5" s="1"/>
  <c r="J349" i="5" s="1"/>
  <c r="F350" i="5"/>
  <c r="H350" i="5" s="1"/>
  <c r="J350" i="5" s="1"/>
  <c r="F351" i="5"/>
  <c r="H351" i="5" s="1"/>
  <c r="J351" i="5" s="1"/>
  <c r="F352" i="5"/>
  <c r="F353" i="5"/>
  <c r="H353" i="5" s="1"/>
  <c r="J353" i="5" s="1"/>
  <c r="F354" i="5"/>
  <c r="H354" i="5" s="1"/>
  <c r="J354" i="5" s="1"/>
  <c r="F355" i="5"/>
  <c r="H355" i="5" s="1"/>
  <c r="J355" i="5" s="1"/>
  <c r="F356" i="5"/>
  <c r="F357" i="5"/>
  <c r="H357" i="5" s="1"/>
  <c r="J357" i="5" s="1"/>
  <c r="F358" i="5"/>
  <c r="H358" i="5" s="1"/>
  <c r="J358" i="5" s="1"/>
  <c r="F359" i="5"/>
  <c r="H359" i="5" s="1"/>
  <c r="J359" i="5" s="1"/>
  <c r="H361" i="5"/>
  <c r="J361" i="5" s="1"/>
  <c r="L361" i="5" s="1"/>
  <c r="N361" i="5" s="1"/>
  <c r="P361" i="5" s="1"/>
  <c r="R361" i="5" s="1"/>
  <c r="T361" i="5" s="1"/>
  <c r="F362" i="5"/>
  <c r="H362" i="5" s="1"/>
  <c r="J362" i="5" s="1"/>
  <c r="L362" i="5" s="1"/>
  <c r="N362" i="5" s="1"/>
  <c r="P362" i="5" s="1"/>
  <c r="R362" i="5" s="1"/>
  <c r="T362" i="5" s="1"/>
  <c r="F364" i="5"/>
  <c r="H364" i="5" s="1"/>
  <c r="J364" i="5" s="1"/>
  <c r="L364" i="5" s="1"/>
  <c r="N364" i="5" s="1"/>
  <c r="P364" i="5" s="1"/>
  <c r="R364" i="5" s="1"/>
  <c r="T364" i="5" s="1"/>
  <c r="F365" i="5"/>
  <c r="H365" i="5" s="1"/>
  <c r="J365" i="5" s="1"/>
  <c r="L365" i="5" s="1"/>
  <c r="N365" i="5" s="1"/>
  <c r="P365" i="5" s="1"/>
  <c r="R365" i="5" s="1"/>
  <c r="T365" i="5" s="1"/>
  <c r="F366" i="5"/>
  <c r="F367" i="5"/>
  <c r="H368" i="5"/>
  <c r="J368" i="5" s="1"/>
  <c r="L368" i="5" s="1"/>
  <c r="N368" i="5" s="1"/>
  <c r="P368" i="5" s="1"/>
  <c r="R368" i="5" s="1"/>
  <c r="T368" i="5" s="1"/>
  <c r="F369" i="5"/>
  <c r="H370" i="5"/>
  <c r="J370" i="5" s="1"/>
  <c r="L370" i="5" s="1"/>
  <c r="N370" i="5" s="1"/>
  <c r="P370" i="5" s="1"/>
  <c r="R370" i="5" s="1"/>
  <c r="T370" i="5" s="1"/>
  <c r="V370" i="5" s="1"/>
  <c r="X370" i="5" s="1"/>
  <c r="Z370" i="5" s="1"/>
  <c r="AB370" i="5" s="1"/>
  <c r="H371" i="5"/>
  <c r="J371" i="5" s="1"/>
  <c r="L371" i="5" s="1"/>
  <c r="N371" i="5" s="1"/>
  <c r="P371" i="5" s="1"/>
  <c r="R371" i="5" s="1"/>
  <c r="T371" i="5" s="1"/>
  <c r="V371" i="5" s="1"/>
  <c r="X371" i="5" s="1"/>
  <c r="Z371" i="5" s="1"/>
  <c r="AB371" i="5" s="1"/>
  <c r="F373" i="5"/>
  <c r="H373" i="5" s="1"/>
  <c r="J373" i="5" s="1"/>
  <c r="L373" i="5" s="1"/>
  <c r="N373" i="5" s="1"/>
  <c r="P373" i="5" s="1"/>
  <c r="F374" i="5"/>
  <c r="H374" i="5" s="1"/>
  <c r="J374" i="5" s="1"/>
  <c r="L374" i="5" s="1"/>
  <c r="N374" i="5" s="1"/>
  <c r="P374" i="5" s="1"/>
  <c r="F375" i="5"/>
  <c r="H375" i="5" s="1"/>
  <c r="J375" i="5" s="1"/>
  <c r="F376" i="5"/>
  <c r="H376" i="5" s="1"/>
  <c r="J376" i="5" s="1"/>
  <c r="F377" i="5"/>
  <c r="F378" i="5"/>
  <c r="J378" i="5" s="1"/>
  <c r="H379" i="5"/>
  <c r="J379" i="5" s="1"/>
  <c r="F380" i="5"/>
  <c r="H380" i="5" s="1"/>
  <c r="J380" i="5" s="1"/>
  <c r="F381" i="5"/>
  <c r="F382" i="5"/>
  <c r="H382" i="5" s="1"/>
  <c r="J382" i="5" s="1"/>
  <c r="F383" i="5"/>
  <c r="H383" i="5" s="1"/>
  <c r="J383" i="5" s="1"/>
  <c r="F384" i="5"/>
  <c r="H384" i="5" s="1"/>
  <c r="J384" i="5" s="1"/>
  <c r="F385" i="5"/>
  <c r="F386" i="5"/>
  <c r="H387" i="5"/>
  <c r="J387" i="5" s="1"/>
  <c r="L387" i="5" s="1"/>
  <c r="N387" i="5" s="1"/>
  <c r="P387" i="5" s="1"/>
  <c r="R387" i="5" s="1"/>
  <c r="T387" i="5" s="1"/>
  <c r="V387" i="5" s="1"/>
  <c r="X387" i="5" s="1"/>
  <c r="Z387" i="5" s="1"/>
  <c r="AB387" i="5" s="1"/>
  <c r="H388" i="5"/>
  <c r="J388" i="5" s="1"/>
  <c r="L388" i="5" s="1"/>
  <c r="N388" i="5" s="1"/>
  <c r="P388" i="5" s="1"/>
  <c r="R388" i="5" s="1"/>
  <c r="F389" i="5"/>
  <c r="H389" i="5" s="1"/>
  <c r="J389" i="5" s="1"/>
  <c r="L389" i="5" s="1"/>
  <c r="N389" i="5" s="1"/>
  <c r="H390" i="5"/>
  <c r="J390" i="5" s="1"/>
  <c r="L390" i="5" s="1"/>
  <c r="N390" i="5" s="1"/>
  <c r="F391" i="5"/>
  <c r="H391" i="5" s="1"/>
  <c r="J391" i="5" s="1"/>
  <c r="L391" i="5" s="1"/>
  <c r="N391" i="5" s="1"/>
  <c r="H392" i="5"/>
  <c r="J392" i="5" s="1"/>
  <c r="F393" i="5"/>
  <c r="H393" i="5" s="1"/>
  <c r="J393" i="5" s="1"/>
  <c r="F394" i="5"/>
  <c r="H394" i="5" s="1"/>
  <c r="J394" i="5" s="1"/>
  <c r="H395" i="5"/>
  <c r="J395" i="5" s="1"/>
  <c r="F396" i="5"/>
  <c r="F397" i="5"/>
  <c r="H398" i="5"/>
  <c r="J398" i="5" s="1"/>
  <c r="F399" i="5"/>
  <c r="H400" i="5"/>
  <c r="J400" i="5" s="1"/>
  <c r="H401" i="5"/>
  <c r="J401" i="5" s="1"/>
  <c r="H402" i="5"/>
  <c r="J402" i="5" s="1"/>
  <c r="H403" i="5"/>
  <c r="J403" i="5" s="1"/>
  <c r="H404" i="5"/>
  <c r="J404" i="5" s="1"/>
  <c r="H405" i="5"/>
  <c r="J405" i="5" s="1"/>
  <c r="H406" i="5"/>
  <c r="J406" i="5" s="1"/>
  <c r="H407" i="5"/>
  <c r="J407" i="5" s="1"/>
  <c r="F408" i="5"/>
  <c r="H409" i="5"/>
  <c r="J409" i="5" s="1"/>
  <c r="F410" i="5"/>
  <c r="H411" i="5"/>
  <c r="J411" i="5" s="1"/>
  <c r="F412" i="5"/>
  <c r="J412" i="5" s="1"/>
  <c r="N412" i="5" s="1"/>
  <c r="P412" i="5" s="1"/>
  <c r="F413" i="5"/>
  <c r="J413" i="5" s="1"/>
  <c r="L413" i="5" s="1"/>
  <c r="N413" i="5" s="1"/>
  <c r="P413" i="5" s="1"/>
  <c r="F414" i="5"/>
  <c r="H414" i="5" s="1"/>
  <c r="J414" i="5" s="1"/>
  <c r="L414" i="5" s="1"/>
  <c r="F415" i="5"/>
  <c r="J415" i="5" s="1"/>
  <c r="L415" i="5" s="1"/>
  <c r="N415" i="5" s="1"/>
  <c r="P415" i="5" s="1"/>
  <c r="F416" i="5"/>
  <c r="F417" i="5"/>
  <c r="J417" i="5" s="1"/>
  <c r="L417" i="5" s="1"/>
  <c r="N417" i="5" s="1"/>
  <c r="P417" i="5" s="1"/>
  <c r="R417" i="5" s="1"/>
  <c r="T417" i="5" s="1"/>
  <c r="V417" i="5" s="1"/>
  <c r="F418" i="5"/>
  <c r="H418" i="5" s="1"/>
  <c r="J418" i="5" s="1"/>
  <c r="L418" i="5" s="1"/>
  <c r="F419" i="5"/>
  <c r="H419" i="5" s="1"/>
  <c r="J419" i="5" s="1"/>
  <c r="L419" i="5" s="1"/>
  <c r="F420" i="5"/>
  <c r="F421" i="5"/>
  <c r="H421" i="5" s="1"/>
  <c r="J421" i="5" s="1"/>
  <c r="L421" i="5" s="1"/>
  <c r="N421" i="5" s="1"/>
  <c r="P421" i="5" s="1"/>
  <c r="R421" i="5" s="1"/>
  <c r="T421" i="5" s="1"/>
  <c r="V421" i="5" s="1"/>
  <c r="F422" i="5"/>
  <c r="H422" i="5" s="1"/>
  <c r="J422" i="5" s="1"/>
  <c r="F423" i="5"/>
  <c r="H423" i="5" s="1"/>
  <c r="J423" i="5" s="1"/>
  <c r="F424" i="5"/>
  <c r="H424" i="5" s="1"/>
  <c r="J424" i="5" s="1"/>
  <c r="F425" i="5"/>
  <c r="H425" i="5" s="1"/>
  <c r="J425" i="5" s="1"/>
  <c r="F426" i="5"/>
  <c r="H426" i="5" s="1"/>
  <c r="J426" i="5" s="1"/>
  <c r="F427" i="5"/>
  <c r="H427" i="5" s="1"/>
  <c r="J427" i="5" s="1"/>
  <c r="F428" i="5"/>
  <c r="F429" i="5"/>
  <c r="H429" i="5" s="1"/>
  <c r="J429" i="5" s="1"/>
  <c r="F430" i="5"/>
  <c r="H430" i="5" s="1"/>
  <c r="J430" i="5" s="1"/>
  <c r="F431" i="5"/>
  <c r="H431" i="5" s="1"/>
  <c r="J431" i="5" s="1"/>
  <c r="F432" i="5"/>
  <c r="H432" i="5" s="1"/>
  <c r="J432" i="5" s="1"/>
  <c r="F433" i="5"/>
  <c r="H433" i="5" s="1"/>
  <c r="J433" i="5" s="1"/>
  <c r="F434" i="5"/>
  <c r="H434" i="5" s="1"/>
  <c r="J434" i="5" s="1"/>
  <c r="F435" i="5"/>
  <c r="F436" i="5"/>
  <c r="H436" i="5" s="1"/>
  <c r="J436" i="5" s="1"/>
  <c r="F437" i="5"/>
  <c r="H437" i="5" s="1"/>
  <c r="J437" i="5" s="1"/>
  <c r="F438" i="5"/>
  <c r="H438" i="5" s="1"/>
  <c r="J438" i="5" s="1"/>
  <c r="F439" i="5"/>
  <c r="H439" i="5" s="1"/>
  <c r="J439" i="5" s="1"/>
  <c r="F440" i="5"/>
  <c r="H440" i="5" s="1"/>
  <c r="J440" i="5" s="1"/>
  <c r="F441" i="5"/>
  <c r="H441" i="5" s="1"/>
  <c r="J441" i="5" s="1"/>
  <c r="F442" i="5"/>
  <c r="H442" i="5" s="1"/>
  <c r="J442" i="5" s="1"/>
  <c r="F443" i="5"/>
  <c r="F444" i="5"/>
  <c r="H444" i="5" s="1"/>
  <c r="J444" i="5" s="1"/>
  <c r="F445" i="5"/>
  <c r="H445" i="5" s="1"/>
  <c r="J445" i="5" s="1"/>
  <c r="F446" i="5"/>
  <c r="H446" i="5" s="1"/>
  <c r="J446" i="5" s="1"/>
  <c r="F447" i="5"/>
  <c r="H447" i="5" s="1"/>
  <c r="J447" i="5" s="1"/>
  <c r="F448" i="5"/>
  <c r="H448" i="5" s="1"/>
  <c r="J448" i="5" s="1"/>
  <c r="F449" i="5"/>
  <c r="F450" i="5"/>
  <c r="H450" i="5" s="1"/>
  <c r="J450" i="5" s="1"/>
  <c r="F451" i="5"/>
  <c r="H451" i="5" s="1"/>
  <c r="J451" i="5" s="1"/>
  <c r="F452" i="5"/>
  <c r="H452" i="5" s="1"/>
  <c r="J452" i="5" s="1"/>
  <c r="F453" i="5"/>
  <c r="H453" i="5" s="1"/>
  <c r="J453" i="5" s="1"/>
  <c r="F454" i="5"/>
  <c r="F455" i="5"/>
  <c r="H455" i="5" s="1"/>
  <c r="J455" i="5" s="1"/>
  <c r="F456" i="5"/>
  <c r="F457" i="5"/>
  <c r="H457" i="5" s="1"/>
  <c r="J457" i="5" s="1"/>
  <c r="F458" i="5"/>
  <c r="H458" i="5" s="1"/>
  <c r="J458" i="5" s="1"/>
  <c r="F459" i="5"/>
  <c r="H459" i="5" s="1"/>
  <c r="J459" i="5" s="1"/>
  <c r="F460" i="5"/>
  <c r="H460" i="5" s="1"/>
  <c r="J460" i="5" s="1"/>
  <c r="F461" i="5"/>
  <c r="H461" i="5" s="1"/>
  <c r="J461" i="5" s="1"/>
  <c r="F462" i="5"/>
  <c r="H462" i="5" s="1"/>
  <c r="J462" i="5" s="1"/>
  <c r="F463" i="5"/>
  <c r="H463" i="5" s="1"/>
  <c r="J463" i="5" s="1"/>
  <c r="F464" i="5"/>
  <c r="H464" i="5" s="1"/>
  <c r="J464" i="5" s="1"/>
  <c r="F465" i="5"/>
  <c r="H465" i="5" s="1"/>
  <c r="J465" i="5" s="1"/>
  <c r="F466" i="5"/>
  <c r="H466" i="5" s="1"/>
  <c r="J466" i="5" s="1"/>
  <c r="F467" i="5"/>
  <c r="H467" i="5" s="1"/>
  <c r="J467" i="5" s="1"/>
  <c r="F468" i="5"/>
  <c r="H468" i="5" s="1"/>
  <c r="J468" i="5" s="1"/>
  <c r="F469" i="5"/>
  <c r="H469" i="5" s="1"/>
  <c r="J469" i="5" s="1"/>
  <c r="F470" i="5"/>
  <c r="H470" i="5" s="1"/>
  <c r="J470" i="5" s="1"/>
  <c r="F471" i="5"/>
  <c r="H471" i="5" s="1"/>
  <c r="J471" i="5" s="1"/>
  <c r="F472" i="5"/>
  <c r="H472" i="5" s="1"/>
  <c r="J472" i="5" s="1"/>
  <c r="F473" i="5"/>
  <c r="H473" i="5" s="1"/>
  <c r="J473" i="5" s="1"/>
  <c r="F474" i="5"/>
  <c r="H474" i="5" s="1"/>
  <c r="J474" i="5" s="1"/>
  <c r="L474" i="5" s="1"/>
  <c r="N474" i="5" s="1"/>
  <c r="P474" i="5" s="1"/>
  <c r="F475" i="5"/>
  <c r="H475" i="5" s="1"/>
  <c r="J475" i="5" s="1"/>
  <c r="F476" i="5"/>
  <c r="H476" i="5" s="1"/>
  <c r="J476" i="5" s="1"/>
  <c r="F477" i="5"/>
  <c r="H477" i="5" s="1"/>
  <c r="J477" i="5" s="1"/>
  <c r="F478" i="5"/>
  <c r="H478" i="5" s="1"/>
  <c r="J478" i="5" s="1"/>
  <c r="F479" i="5"/>
  <c r="H479" i="5" s="1"/>
  <c r="J479" i="5" s="1"/>
  <c r="F480" i="5"/>
  <c r="H480" i="5" s="1"/>
  <c r="J480" i="5" s="1"/>
  <c r="F481" i="5"/>
  <c r="H481" i="5" s="1"/>
  <c r="J481" i="5" s="1"/>
  <c r="F482" i="5"/>
  <c r="H482" i="5" s="1"/>
  <c r="J482" i="5" s="1"/>
  <c r="F483" i="5"/>
  <c r="H483" i="5" s="1"/>
  <c r="J483" i="5" s="1"/>
  <c r="F484" i="5"/>
  <c r="H484" i="5" s="1"/>
  <c r="J484" i="5" s="1"/>
  <c r="F485" i="5"/>
  <c r="H485" i="5" s="1"/>
  <c r="J485" i="5" s="1"/>
  <c r="F486" i="5"/>
  <c r="H486" i="5" s="1"/>
  <c r="J486" i="5" s="1"/>
  <c r="F487" i="5"/>
  <c r="H487" i="5" s="1"/>
  <c r="J487" i="5" s="1"/>
  <c r="F488" i="5"/>
  <c r="H488" i="5" s="1"/>
  <c r="J488" i="5" s="1"/>
  <c r="F489" i="5"/>
  <c r="H489" i="5" s="1"/>
  <c r="J489" i="5" s="1"/>
  <c r="F490" i="5"/>
  <c r="H490" i="5" s="1"/>
  <c r="J490" i="5" s="1"/>
  <c r="F491" i="5"/>
  <c r="H491" i="5" s="1"/>
  <c r="J491" i="5" s="1"/>
  <c r="F492" i="5"/>
  <c r="H492" i="5" s="1"/>
  <c r="J492" i="5" s="1"/>
  <c r="F493" i="5"/>
  <c r="H493" i="5" s="1"/>
  <c r="J493" i="5" s="1"/>
  <c r="F494" i="5"/>
  <c r="H494" i="5" s="1"/>
  <c r="J494" i="5" s="1"/>
  <c r="F495" i="5"/>
  <c r="H495" i="5" s="1"/>
  <c r="J495" i="5" s="1"/>
  <c r="F496" i="5"/>
  <c r="H496" i="5" s="1"/>
  <c r="J496" i="5" s="1"/>
  <c r="F497" i="5"/>
  <c r="H497" i="5" s="1"/>
  <c r="J497" i="5" s="1"/>
  <c r="F498" i="5"/>
  <c r="H498" i="5" s="1"/>
  <c r="J498" i="5" s="1"/>
  <c r="F499" i="5"/>
  <c r="H499" i="5" s="1"/>
  <c r="J499" i="5" s="1"/>
  <c r="F500" i="5"/>
  <c r="H500" i="5" s="1"/>
  <c r="J500" i="5" s="1"/>
  <c r="F501" i="5"/>
  <c r="H501" i="5" s="1"/>
  <c r="J501" i="5" s="1"/>
  <c r="F502" i="5"/>
  <c r="H502" i="5" s="1"/>
  <c r="J502" i="5" s="1"/>
  <c r="F503" i="5"/>
  <c r="H503" i="5" s="1"/>
  <c r="J503" i="5" s="1"/>
  <c r="F504" i="5"/>
  <c r="H504" i="5" s="1"/>
  <c r="J504" i="5" s="1"/>
  <c r="F505" i="5"/>
  <c r="F506" i="5"/>
  <c r="H506" i="5" s="1"/>
  <c r="J506" i="5" s="1"/>
  <c r="F507" i="5"/>
  <c r="H507" i="5" s="1"/>
  <c r="J507" i="5" s="1"/>
  <c r="F508" i="5"/>
  <c r="H508" i="5" s="1"/>
  <c r="J508" i="5" s="1"/>
  <c r="F509" i="5"/>
  <c r="H509" i="5" s="1"/>
  <c r="J509" i="5" s="1"/>
  <c r="F510" i="5"/>
  <c r="H510" i="5" s="1"/>
  <c r="J510" i="5" s="1"/>
  <c r="F511" i="5"/>
  <c r="H511" i="5" s="1"/>
  <c r="J511" i="5" s="1"/>
  <c r="F512" i="5"/>
  <c r="H512" i="5" s="1"/>
  <c r="J512" i="5" s="1"/>
  <c r="F513" i="5"/>
  <c r="H513" i="5" s="1"/>
  <c r="J513" i="5" s="1"/>
  <c r="F514" i="5"/>
  <c r="H514" i="5" s="1"/>
  <c r="J514" i="5" s="1"/>
  <c r="F515" i="5"/>
  <c r="H515" i="5" s="1"/>
  <c r="J515" i="5" s="1"/>
  <c r="F516" i="5"/>
  <c r="F517" i="5"/>
  <c r="F518" i="5"/>
  <c r="F519" i="5"/>
  <c r="H519" i="5" s="1"/>
  <c r="F520" i="5"/>
  <c r="F521" i="5"/>
  <c r="H521" i="5" s="1"/>
  <c r="J521" i="5" s="1"/>
  <c r="F522" i="5"/>
  <c r="H522" i="5" s="1"/>
  <c r="J522" i="5" s="1"/>
  <c r="F523" i="5"/>
  <c r="H523" i="5" s="1"/>
  <c r="J523" i="5" s="1"/>
  <c r="F524" i="5"/>
  <c r="F525" i="5"/>
  <c r="H525" i="5" s="1"/>
  <c r="J525" i="5" s="1"/>
  <c r="F526" i="5"/>
  <c r="H526" i="5" s="1"/>
  <c r="J526" i="5" s="1"/>
  <c r="F527" i="5"/>
  <c r="H527" i="5" s="1"/>
  <c r="J527" i="5" s="1"/>
  <c r="F528" i="5"/>
  <c r="F529" i="5"/>
  <c r="H529" i="5" s="1"/>
  <c r="J529" i="5" s="1"/>
  <c r="F530" i="5"/>
  <c r="H530" i="5" s="1"/>
  <c r="J530" i="5" s="1"/>
  <c r="F531" i="5"/>
  <c r="H531" i="5" s="1"/>
  <c r="F532" i="5"/>
  <c r="F533" i="5"/>
  <c r="H533" i="5" s="1"/>
  <c r="J533" i="5" s="1"/>
  <c r="F534" i="5"/>
  <c r="H534" i="5" s="1"/>
  <c r="J534" i="5" s="1"/>
  <c r="F535" i="5"/>
  <c r="F536" i="5"/>
  <c r="H536" i="5" s="1"/>
  <c r="J536" i="5" s="1"/>
  <c r="F537" i="5"/>
  <c r="H537" i="5" s="1"/>
  <c r="J537" i="5" s="1"/>
  <c r="F539" i="5"/>
  <c r="H539" i="5" s="1"/>
  <c r="J539" i="5" s="1"/>
  <c r="F540" i="5"/>
  <c r="H540" i="5" s="1"/>
  <c r="J540" i="5" s="1"/>
  <c r="F541" i="5"/>
  <c r="H541" i="5" s="1"/>
  <c r="J541" i="5" s="1"/>
  <c r="F542" i="5"/>
  <c r="H542" i="5" s="1"/>
  <c r="J542" i="5" s="1"/>
  <c r="F543" i="5"/>
  <c r="H543" i="5" s="1"/>
  <c r="J543" i="5" s="1"/>
  <c r="F544" i="5"/>
  <c r="H544" i="5" s="1"/>
  <c r="J544" i="5" s="1"/>
  <c r="F545" i="5"/>
  <c r="H545" i="5" s="1"/>
  <c r="J545" i="5" s="1"/>
  <c r="F546" i="5"/>
  <c r="H546" i="5" s="1"/>
  <c r="J546" i="5" s="1"/>
  <c r="F547" i="5"/>
  <c r="H547" i="5" s="1"/>
  <c r="J547" i="5" s="1"/>
  <c r="F548" i="5"/>
  <c r="F549" i="5"/>
  <c r="H549" i="5" s="1"/>
  <c r="J549" i="5" s="1"/>
  <c r="F550" i="5"/>
  <c r="H550" i="5" s="1"/>
  <c r="J550" i="5" s="1"/>
  <c r="F551" i="5"/>
  <c r="H551" i="5" s="1"/>
  <c r="J551" i="5" s="1"/>
  <c r="F552" i="5"/>
  <c r="H552" i="5" s="1"/>
  <c r="J552" i="5" s="1"/>
  <c r="H553" i="5"/>
  <c r="J553" i="5" s="1"/>
  <c r="H554" i="5"/>
  <c r="J554" i="5" s="1"/>
  <c r="F555" i="5"/>
  <c r="H555" i="5" s="1"/>
  <c r="J555" i="5" s="1"/>
  <c r="H556" i="5"/>
  <c r="J556" i="5" s="1"/>
  <c r="F558" i="5"/>
  <c r="F559" i="5"/>
  <c r="H559" i="5" s="1"/>
  <c r="J559" i="5" s="1"/>
  <c r="H561" i="5"/>
  <c r="J561" i="5" s="1"/>
  <c r="F562" i="5"/>
  <c r="H562" i="5" s="1"/>
  <c r="J562" i="5" s="1"/>
  <c r="F563" i="5"/>
  <c r="F564" i="5"/>
  <c r="H564" i="5" s="1"/>
  <c r="J564" i="5" s="1"/>
  <c r="H565" i="5"/>
  <c r="J565" i="5" s="1"/>
  <c r="F566" i="5"/>
  <c r="F568" i="5"/>
  <c r="H568" i="5" s="1"/>
  <c r="J568" i="5" s="1"/>
  <c r="H569" i="5"/>
  <c r="J569" i="5" s="1"/>
  <c r="H570" i="5"/>
  <c r="J570" i="5" s="1"/>
  <c r="F571" i="5"/>
  <c r="H571" i="5" s="1"/>
  <c r="J571" i="5" s="1"/>
  <c r="F572" i="5"/>
  <c r="H572" i="5" s="1"/>
  <c r="J572" i="5" s="1"/>
  <c r="F573" i="5"/>
  <c r="F574" i="5"/>
  <c r="F575" i="5"/>
  <c r="H575" i="5" s="1"/>
  <c r="J575" i="5" s="1"/>
  <c r="F576" i="5"/>
  <c r="H576" i="5" s="1"/>
  <c r="J576" i="5" s="1"/>
  <c r="F577" i="5"/>
  <c r="F578" i="5"/>
  <c r="H578" i="5" s="1"/>
  <c r="J578" i="5" s="1"/>
  <c r="F579" i="5"/>
  <c r="J579" i="5" s="1"/>
  <c r="F580" i="5"/>
  <c r="H580" i="5" s="1"/>
  <c r="J580" i="5" s="1"/>
  <c r="F581" i="5"/>
  <c r="H581" i="5" s="1"/>
  <c r="J581" i="5" s="1"/>
  <c r="F582" i="5"/>
  <c r="H583" i="5"/>
  <c r="J583" i="5" s="1"/>
  <c r="H584" i="5"/>
  <c r="J584" i="5" s="1"/>
  <c r="F585" i="5"/>
  <c r="F586" i="5"/>
  <c r="F587" i="5"/>
  <c r="F588" i="5"/>
  <c r="H588" i="5" s="1"/>
  <c r="J588" i="5" s="1"/>
  <c r="H589" i="5"/>
  <c r="J589" i="5" s="1"/>
  <c r="F590" i="5"/>
  <c r="H590" i="5" s="1"/>
  <c r="J590" i="5" s="1"/>
  <c r="H591" i="5"/>
  <c r="J591" i="5" s="1"/>
  <c r="F592" i="5"/>
  <c r="F593" i="5"/>
  <c r="H593" i="5" s="1"/>
  <c r="J593" i="5" s="1"/>
  <c r="F594" i="5"/>
  <c r="H594" i="5" s="1"/>
  <c r="J594" i="5" s="1"/>
  <c r="F595" i="5"/>
  <c r="H595" i="5" s="1"/>
  <c r="J595" i="5" s="1"/>
  <c r="F596" i="5"/>
  <c r="H596" i="5" s="1"/>
  <c r="J596" i="5" s="1"/>
  <c r="H597" i="5"/>
  <c r="J597" i="5" s="1"/>
  <c r="F598" i="5"/>
  <c r="F599" i="5"/>
  <c r="F600" i="5"/>
  <c r="H600" i="5" s="1"/>
  <c r="J600" i="5" s="1"/>
  <c r="F601" i="5"/>
  <c r="F602" i="5"/>
  <c r="H602" i="5" s="1"/>
  <c r="J602" i="5" s="1"/>
  <c r="F603" i="5"/>
  <c r="H603" i="5" s="1"/>
  <c r="J603" i="5" s="1"/>
  <c r="F604" i="5"/>
  <c r="F605" i="5"/>
  <c r="H605" i="5" s="1"/>
  <c r="J605" i="5" s="1"/>
  <c r="F606" i="5"/>
  <c r="H606" i="5" s="1"/>
  <c r="J606" i="5" s="1"/>
  <c r="F607" i="5"/>
  <c r="H607" i="5" s="1"/>
  <c r="J607" i="5" s="1"/>
  <c r="F608" i="5"/>
  <c r="F609" i="5"/>
  <c r="H609" i="5" s="1"/>
  <c r="J609" i="5" s="1"/>
  <c r="F610" i="5"/>
  <c r="H610" i="5" s="1"/>
  <c r="J610" i="5" s="1"/>
  <c r="F611" i="5"/>
  <c r="H611" i="5" s="1"/>
  <c r="J611" i="5" s="1"/>
  <c r="F612" i="5"/>
  <c r="H612" i="5" s="1"/>
  <c r="J612" i="5" s="1"/>
  <c r="F613" i="5"/>
  <c r="H613" i="5" s="1"/>
  <c r="J613" i="5" s="1"/>
  <c r="F614" i="5"/>
  <c r="H614" i="5" s="1"/>
  <c r="J614" i="5" s="1"/>
  <c r="F615" i="5"/>
  <c r="H615" i="5" s="1"/>
  <c r="J615" i="5" s="1"/>
  <c r="F616" i="5"/>
  <c r="F617" i="5"/>
  <c r="H617" i="5" s="1"/>
  <c r="J617" i="5" s="1"/>
  <c r="F618" i="5"/>
  <c r="F619" i="5"/>
  <c r="H619" i="5" s="1"/>
  <c r="J619" i="5" s="1"/>
  <c r="F620" i="5"/>
  <c r="H620" i="5" s="1"/>
  <c r="J620" i="5" s="1"/>
  <c r="L620" i="5" s="1"/>
  <c r="N620" i="5" s="1"/>
  <c r="P620" i="5" s="1"/>
  <c r="R620" i="5" s="1"/>
  <c r="T620" i="5" s="1"/>
  <c r="V620" i="5" s="1"/>
  <c r="X620" i="5" s="1"/>
  <c r="Z620" i="5" s="1"/>
  <c r="AB620" i="5" s="1"/>
  <c r="F621" i="5"/>
  <c r="H621" i="5" s="1"/>
  <c r="J621" i="5" s="1"/>
  <c r="L621" i="5" s="1"/>
  <c r="N621" i="5" s="1"/>
  <c r="P621" i="5" s="1"/>
  <c r="R621" i="5" s="1"/>
  <c r="T621" i="5" s="1"/>
  <c r="V621" i="5" s="1"/>
  <c r="X621" i="5" s="1"/>
  <c r="Z621" i="5" s="1"/>
  <c r="AB621" i="5" s="1"/>
  <c r="P143" i="5" l="1"/>
  <c r="P227" i="5"/>
  <c r="R227" i="5" s="1"/>
  <c r="T227" i="5" s="1"/>
  <c r="V227" i="5" s="1"/>
  <c r="H416" i="5"/>
  <c r="J416" i="5" s="1"/>
  <c r="L416" i="5" s="1"/>
  <c r="N416" i="5" s="1"/>
  <c r="P416" i="5" s="1"/>
  <c r="R416" i="5" s="1"/>
  <c r="T416" i="5" s="1"/>
  <c r="V416" i="5" s="1"/>
  <c r="H248" i="5"/>
  <c r="Y63" i="5"/>
  <c r="AA67" i="5" l="1"/>
  <c r="AA63" i="5" l="1"/>
  <c r="X226" i="5" l="1"/>
  <c r="X227" i="5"/>
  <c r="Z227" i="5" s="1"/>
  <c r="X228" i="5"/>
  <c r="Z228" i="5" s="1"/>
  <c r="X267" i="5"/>
  <c r="X263" i="5"/>
  <c r="X264" i="5"/>
  <c r="AC158" i="5" l="1"/>
  <c r="V119" i="5" l="1"/>
  <c r="X119" i="5" s="1"/>
  <c r="Z119" i="5" s="1"/>
  <c r="V118" i="5"/>
  <c r="X118" i="5" s="1"/>
  <c r="Z118" i="5" s="1"/>
  <c r="M256" i="5" l="1"/>
  <c r="L129" i="5"/>
  <c r="N256" i="5" l="1"/>
  <c r="N418" i="5"/>
  <c r="P418" i="5" s="1"/>
  <c r="R418" i="5" s="1"/>
  <c r="T418" i="5" s="1"/>
  <c r="V418" i="5" s="1"/>
  <c r="AC227" i="5" l="1"/>
  <c r="AC228" i="5"/>
  <c r="L614" i="5" l="1"/>
  <c r="N614" i="5" s="1"/>
  <c r="P614" i="5" s="1"/>
  <c r="R614" i="5" s="1"/>
  <c r="T614" i="5" s="1"/>
  <c r="V614" i="5" s="1"/>
  <c r="X614" i="5" s="1"/>
  <c r="Z614" i="5" s="1"/>
  <c r="AB614" i="5" s="1"/>
  <c r="AC614" i="5" s="1"/>
  <c r="AA255" i="5"/>
  <c r="AC620" i="5" l="1"/>
  <c r="AC621" i="5"/>
  <c r="AC119" i="5" l="1"/>
  <c r="L138" i="5"/>
  <c r="N138" i="5" s="1"/>
  <c r="P138" i="5" s="1"/>
  <c r="L199" i="5" l="1"/>
  <c r="N199" i="5" s="1"/>
  <c r="P199" i="5" s="1"/>
  <c r="R199" i="5" l="1"/>
  <c r="T199" i="5" s="1"/>
  <c r="V199" i="5" s="1"/>
  <c r="X199" i="5" s="1"/>
  <c r="Z199" i="5" s="1"/>
  <c r="AB199" i="5" l="1"/>
  <c r="AC199" i="5" s="1"/>
  <c r="AC552" i="5"/>
  <c r="L314" i="5" l="1"/>
  <c r="N314" i="5" s="1"/>
  <c r="P314" i="5" s="1"/>
  <c r="R314" i="5" s="1"/>
  <c r="T314" i="5" s="1"/>
  <c r="V314" i="5" s="1"/>
  <c r="X314" i="5" s="1"/>
  <c r="Z314" i="5" s="1"/>
  <c r="AB314" i="5" s="1"/>
  <c r="L315" i="5"/>
  <c r="N315" i="5" s="1"/>
  <c r="P315" i="5" s="1"/>
  <c r="R315" i="5" s="1"/>
  <c r="L306" i="5"/>
  <c r="N306" i="5" s="1"/>
  <c r="P306" i="5" s="1"/>
  <c r="R306" i="5" s="1"/>
  <c r="T306" i="5" s="1"/>
  <c r="V306" i="5" s="1"/>
  <c r="V307" i="5"/>
  <c r="X307" i="5" s="1"/>
  <c r="Z307" i="5" s="1"/>
  <c r="V308" i="5"/>
  <c r="X308" i="5" s="1"/>
  <c r="Z308" i="5" s="1"/>
  <c r="L309" i="5"/>
  <c r="N309" i="5" s="1"/>
  <c r="P309" i="5" s="1"/>
  <c r="R309" i="5" s="1"/>
  <c r="T309" i="5" s="1"/>
  <c r="V309" i="5" s="1"/>
  <c r="X309" i="5" s="1"/>
  <c r="Z309" i="5" s="1"/>
  <c r="AB309" i="5" s="1"/>
  <c r="L310" i="5"/>
  <c r="N310" i="5" s="1"/>
  <c r="P310" i="5" s="1"/>
  <c r="R310" i="5" s="1"/>
  <c r="T310" i="5" s="1"/>
  <c r="V310" i="5" s="1"/>
  <c r="X310" i="5" s="1"/>
  <c r="Z310" i="5" s="1"/>
  <c r="AB310" i="5" s="1"/>
  <c r="AB381" i="5"/>
  <c r="AB385" i="5"/>
  <c r="AB386" i="5"/>
  <c r="AC387" i="5"/>
  <c r="G143" i="5" l="1"/>
  <c r="AC307" i="5" l="1"/>
  <c r="AC314" i="5"/>
  <c r="AC315" i="5"/>
  <c r="AC334" i="5"/>
  <c r="AC370" i="5"/>
  <c r="AC371" i="5"/>
  <c r="AC381" i="5"/>
  <c r="AC593" i="5"/>
  <c r="AC114" i="5"/>
  <c r="AC118" i="5"/>
  <c r="AC135" i="5"/>
  <c r="AB229" i="5"/>
  <c r="AB230" i="5"/>
  <c r="AB259" i="5"/>
  <c r="AB270" i="5"/>
  <c r="AB281" i="5"/>
  <c r="AB282" i="5"/>
  <c r="AB293" i="5"/>
  <c r="AC308" i="5"/>
  <c r="AC309" i="5"/>
  <c r="AC310" i="5"/>
  <c r="AC330" i="5"/>
  <c r="AC331" i="5"/>
  <c r="AC425" i="5"/>
  <c r="AC426" i="5"/>
  <c r="AC427" i="5"/>
  <c r="AB428" i="5"/>
  <c r="AB435" i="5"/>
  <c r="AB443" i="5"/>
  <c r="AB454" i="5"/>
  <c r="AB456" i="5"/>
  <c r="AB457" i="5"/>
  <c r="AB505" i="5"/>
  <c r="AB516" i="5"/>
  <c r="AB517" i="5"/>
  <c r="AB524" i="5"/>
  <c r="AB585" i="5"/>
  <c r="AB586" i="5"/>
  <c r="AB587" i="5"/>
  <c r="AB592" i="5"/>
  <c r="AC608" i="5"/>
  <c r="F63" i="5"/>
  <c r="L237" i="5"/>
  <c r="L240" i="5"/>
  <c r="N240" i="5" s="1"/>
  <c r="L571" i="5"/>
  <c r="N571" i="5" s="1"/>
  <c r="P571" i="5" s="1"/>
  <c r="R571" i="5" s="1"/>
  <c r="T571" i="5" s="1"/>
  <c r="V571" i="5" s="1"/>
  <c r="X571" i="5" s="1"/>
  <c r="Z571" i="5" s="1"/>
  <c r="AB571" i="5" s="1"/>
  <c r="AC571" i="5" l="1"/>
  <c r="Z238" i="5"/>
  <c r="AB238" i="5" s="1"/>
  <c r="AC238" i="5" s="1"/>
  <c r="P240" i="5"/>
  <c r="N237" i="5"/>
  <c r="P237" i="5" s="1"/>
  <c r="X306" i="5"/>
  <c r="Z306" i="5" s="1"/>
  <c r="AB306" i="5" s="1"/>
  <c r="AC306" i="5" s="1"/>
  <c r="R237" i="5" l="1"/>
  <c r="T237" i="5" s="1"/>
  <c r="V237" i="5" s="1"/>
  <c r="X237" i="5" s="1"/>
  <c r="Z237" i="5" s="1"/>
  <c r="R240" i="5"/>
  <c r="T240" i="5" s="1"/>
  <c r="V240" i="5" s="1"/>
  <c r="X240" i="5" s="1"/>
  <c r="Z240" i="5" s="1"/>
  <c r="AB240" i="5" l="1"/>
  <c r="AC240" i="5" s="1"/>
  <c r="AB237" i="5"/>
  <c r="AC237" i="5" s="1"/>
  <c r="R415" i="5"/>
  <c r="T415" i="5" l="1"/>
  <c r="V415" i="5" s="1"/>
  <c r="X415" i="5" s="1"/>
  <c r="Z415" i="5" s="1"/>
  <c r="AB415" i="5" s="1"/>
  <c r="AC415" i="5" s="1"/>
  <c r="M143" i="5" l="1"/>
  <c r="S143" i="5"/>
  <c r="U143" i="5"/>
  <c r="W143" i="5"/>
  <c r="AA143" i="5"/>
  <c r="L142" i="5"/>
  <c r="R142" i="5"/>
  <c r="V142" i="5"/>
  <c r="X142" i="5"/>
  <c r="L141" i="5"/>
  <c r="N141" i="5" s="1"/>
  <c r="P141" i="5" s="1"/>
  <c r="R144" i="5"/>
  <c r="T144" i="5" s="1"/>
  <c r="V148" i="5"/>
  <c r="X148" i="5" s="1"/>
  <c r="Z148" i="5" s="1"/>
  <c r="AB148" i="5" s="1"/>
  <c r="AC148" i="5" s="1"/>
  <c r="L117" i="5"/>
  <c r="L140" i="5"/>
  <c r="N140" i="5" s="1"/>
  <c r="P140" i="5" s="1"/>
  <c r="L139" i="5"/>
  <c r="R138" i="5"/>
  <c r="L137" i="5"/>
  <c r="L136" i="5"/>
  <c r="N136" i="5" s="1"/>
  <c r="P136" i="5" s="1"/>
  <c r="R136" i="5" s="1"/>
  <c r="T136" i="5" s="1"/>
  <c r="V136" i="5" s="1"/>
  <c r="X136" i="5" s="1"/>
  <c r="Z136" i="5" s="1"/>
  <c r="AB136" i="5" s="1"/>
  <c r="L134" i="5"/>
  <c r="L133" i="5"/>
  <c r="L132" i="5"/>
  <c r="L131" i="5"/>
  <c r="V116" i="5"/>
  <c r="L116" i="5"/>
  <c r="L115" i="5"/>
  <c r="L114" i="5"/>
  <c r="L113" i="5"/>
  <c r="L112" i="5"/>
  <c r="L111" i="5"/>
  <c r="L110" i="5"/>
  <c r="L74" i="5"/>
  <c r="L75" i="5"/>
  <c r="L76" i="5"/>
  <c r="L77" i="5"/>
  <c r="L78" i="5"/>
  <c r="L79" i="5"/>
  <c r="N78" i="5" l="1"/>
  <c r="P78" i="5" s="1"/>
  <c r="R78" i="5" s="1"/>
  <c r="T78" i="5" s="1"/>
  <c r="V78" i="5" s="1"/>
  <c r="X78" i="5" s="1"/>
  <c r="Z78" i="5" s="1"/>
  <c r="AB78" i="5" s="1"/>
  <c r="AC78" i="5" s="1"/>
  <c r="N74" i="5"/>
  <c r="P74" i="5" s="1"/>
  <c r="R74" i="5" s="1"/>
  <c r="T74" i="5" s="1"/>
  <c r="N113" i="5"/>
  <c r="P113" i="5" s="1"/>
  <c r="R113" i="5" s="1"/>
  <c r="T113" i="5" s="1"/>
  <c r="V113" i="5" s="1"/>
  <c r="N79" i="5"/>
  <c r="P79" i="5" s="1"/>
  <c r="R79" i="5" s="1"/>
  <c r="T79" i="5" s="1"/>
  <c r="V79" i="5" s="1"/>
  <c r="X79" i="5" s="1"/>
  <c r="Z79" i="5" s="1"/>
  <c r="AB79" i="5" s="1"/>
  <c r="AC79" i="5" s="1"/>
  <c r="N77" i="5"/>
  <c r="P77" i="5" s="1"/>
  <c r="R77" i="5" s="1"/>
  <c r="T77" i="5" s="1"/>
  <c r="V77" i="5" s="1"/>
  <c r="X77" i="5" s="1"/>
  <c r="Z77" i="5" s="1"/>
  <c r="AB77" i="5" s="1"/>
  <c r="AC77" i="5" s="1"/>
  <c r="N75" i="5"/>
  <c r="P75" i="5" s="1"/>
  <c r="R75" i="5" s="1"/>
  <c r="T75" i="5" s="1"/>
  <c r="V75" i="5" s="1"/>
  <c r="X75" i="5" s="1"/>
  <c r="Z75" i="5" s="1"/>
  <c r="AB75" i="5" s="1"/>
  <c r="N110" i="5"/>
  <c r="P110" i="5" s="1"/>
  <c r="R110" i="5" s="1"/>
  <c r="T110" i="5" s="1"/>
  <c r="V110" i="5" s="1"/>
  <c r="X110" i="5" s="1"/>
  <c r="Z110" i="5" s="1"/>
  <c r="AB110" i="5" s="1"/>
  <c r="AC110" i="5" s="1"/>
  <c r="N112" i="5"/>
  <c r="P112" i="5" s="1"/>
  <c r="R112" i="5" s="1"/>
  <c r="T112" i="5" s="1"/>
  <c r="V112" i="5" s="1"/>
  <c r="N114" i="5"/>
  <c r="P114" i="5" s="1"/>
  <c r="R114" i="5" s="1"/>
  <c r="T114" i="5" s="1"/>
  <c r="N139" i="5"/>
  <c r="P139" i="5" s="1"/>
  <c r="R139" i="5" s="1"/>
  <c r="N117" i="5"/>
  <c r="P117" i="5" s="1"/>
  <c r="R117" i="5" s="1"/>
  <c r="T117" i="5" s="1"/>
  <c r="V117" i="5" s="1"/>
  <c r="N111" i="5"/>
  <c r="P111" i="5" s="1"/>
  <c r="R111" i="5" s="1"/>
  <c r="T111" i="5" s="1"/>
  <c r="V111" i="5" s="1"/>
  <c r="N115" i="5"/>
  <c r="P115" i="5" s="1"/>
  <c r="R115" i="5" s="1"/>
  <c r="T115" i="5" s="1"/>
  <c r="V115" i="5" s="1"/>
  <c r="T138" i="5"/>
  <c r="V138" i="5" s="1"/>
  <c r="X138" i="5" s="1"/>
  <c r="Z138" i="5" s="1"/>
  <c r="AB138" i="5" s="1"/>
  <c r="N134" i="5"/>
  <c r="P134" i="5" s="1"/>
  <c r="N131" i="5"/>
  <c r="P131" i="5" s="1"/>
  <c r="R131" i="5" s="1"/>
  <c r="T131" i="5" s="1"/>
  <c r="V131" i="5" s="1"/>
  <c r="N132" i="5"/>
  <c r="P132" i="5" s="1"/>
  <c r="R132" i="5" s="1"/>
  <c r="T132" i="5" s="1"/>
  <c r="V132" i="5" s="1"/>
  <c r="Z132" i="5" s="1"/>
  <c r="AB132" i="5" s="1"/>
  <c r="AC132" i="5" s="1"/>
  <c r="N147" i="5"/>
  <c r="P147" i="5" s="1"/>
  <c r="R147" i="5" s="1"/>
  <c r="T147" i="5" s="1"/>
  <c r="AC136" i="5"/>
  <c r="R141" i="5"/>
  <c r="L130" i="5"/>
  <c r="N130" i="5" s="1"/>
  <c r="P130" i="5" s="1"/>
  <c r="R140" i="5"/>
  <c r="AC147" i="5"/>
  <c r="V146" i="5"/>
  <c r="X146" i="5" s="1"/>
  <c r="Z146" i="5" s="1"/>
  <c r="V144" i="5"/>
  <c r="X144" i="5" s="1"/>
  <c r="Z144" i="5" s="1"/>
  <c r="L598" i="5"/>
  <c r="L599" i="5"/>
  <c r="L601" i="5"/>
  <c r="L602" i="5"/>
  <c r="N602" i="5" s="1"/>
  <c r="P602" i="5" s="1"/>
  <c r="R602" i="5" s="1"/>
  <c r="T602" i="5" s="1"/>
  <c r="V602" i="5" s="1"/>
  <c r="X602" i="5" s="1"/>
  <c r="Z602" i="5" s="1"/>
  <c r="AB602" i="5" s="1"/>
  <c r="L604" i="5"/>
  <c r="L605" i="5"/>
  <c r="N605" i="5" s="1"/>
  <c r="P605" i="5" s="1"/>
  <c r="R605" i="5" s="1"/>
  <c r="T605" i="5" s="1"/>
  <c r="V605" i="5" s="1"/>
  <c r="X605" i="5" s="1"/>
  <c r="Z605" i="5" s="1"/>
  <c r="AB605" i="5" s="1"/>
  <c r="L606" i="5"/>
  <c r="N606" i="5" s="1"/>
  <c r="P606" i="5" s="1"/>
  <c r="R606" i="5" s="1"/>
  <c r="T606" i="5" s="1"/>
  <c r="V606" i="5" s="1"/>
  <c r="X606" i="5" s="1"/>
  <c r="Z606" i="5" s="1"/>
  <c r="AB606" i="5" s="1"/>
  <c r="AC606" i="5" s="1"/>
  <c r="L608" i="5"/>
  <c r="L609" i="5"/>
  <c r="L610" i="5"/>
  <c r="L611" i="5"/>
  <c r="L612" i="5"/>
  <c r="L613" i="5"/>
  <c r="L607" i="5"/>
  <c r="L458" i="5"/>
  <c r="L459" i="5"/>
  <c r="L460" i="5"/>
  <c r="L461" i="5"/>
  <c r="AB146" i="5" l="1"/>
  <c r="AC146" i="5" s="1"/>
  <c r="AB144" i="5"/>
  <c r="AC144" i="5" s="1"/>
  <c r="AC138" i="5"/>
  <c r="Z131" i="5"/>
  <c r="AB131" i="5" s="1"/>
  <c r="AC131" i="5" s="1"/>
  <c r="X115" i="5"/>
  <c r="Z115" i="5" s="1"/>
  <c r="AB115" i="5" s="1"/>
  <c r="AC115" i="5" s="1"/>
  <c r="X117" i="5"/>
  <c r="Z117" i="5" s="1"/>
  <c r="AB117" i="5" s="1"/>
  <c r="AC117" i="5" s="1"/>
  <c r="X113" i="5"/>
  <c r="Z113" i="5" s="1"/>
  <c r="AB113" i="5" s="1"/>
  <c r="AC113" i="5" s="1"/>
  <c r="X111" i="5"/>
  <c r="Z111" i="5" s="1"/>
  <c r="AB111" i="5" s="1"/>
  <c r="AC111" i="5" s="1"/>
  <c r="X112" i="5"/>
  <c r="Z112" i="5" s="1"/>
  <c r="AB112" i="5" s="1"/>
  <c r="AC112" i="5" s="1"/>
  <c r="V74" i="5"/>
  <c r="X74" i="5" s="1"/>
  <c r="Z74" i="5" s="1"/>
  <c r="AB74" i="5" s="1"/>
  <c r="AC74" i="5" s="1"/>
  <c r="T139" i="5"/>
  <c r="V139" i="5" s="1"/>
  <c r="X139" i="5" s="1"/>
  <c r="Z139" i="5" s="1"/>
  <c r="AB139" i="5" s="1"/>
  <c r="N613" i="5"/>
  <c r="P613" i="5" s="1"/>
  <c r="R613" i="5" s="1"/>
  <c r="T613" i="5" s="1"/>
  <c r="V613" i="5" s="1"/>
  <c r="X613" i="5" s="1"/>
  <c r="Z613" i="5" s="1"/>
  <c r="AB613" i="5" s="1"/>
  <c r="AC613" i="5" s="1"/>
  <c r="N611" i="5"/>
  <c r="P611" i="5" s="1"/>
  <c r="R611" i="5" s="1"/>
  <c r="T611" i="5" s="1"/>
  <c r="V611" i="5" s="1"/>
  <c r="X611" i="5" s="1"/>
  <c r="Z611" i="5" s="1"/>
  <c r="AB611" i="5" s="1"/>
  <c r="AC611" i="5" s="1"/>
  <c r="N609" i="5"/>
  <c r="P609" i="5" s="1"/>
  <c r="R609" i="5" s="1"/>
  <c r="T609" i="5" s="1"/>
  <c r="V609" i="5" s="1"/>
  <c r="X609" i="5" s="1"/>
  <c r="Z609" i="5" s="1"/>
  <c r="AB609" i="5" s="1"/>
  <c r="AC609" i="5" s="1"/>
  <c r="T140" i="5"/>
  <c r="V140" i="5" s="1"/>
  <c r="X140" i="5" s="1"/>
  <c r="N607" i="5"/>
  <c r="P607" i="5" s="1"/>
  <c r="R607" i="5" s="1"/>
  <c r="T607" i="5" s="1"/>
  <c r="V607" i="5" s="1"/>
  <c r="X607" i="5" s="1"/>
  <c r="Z607" i="5" s="1"/>
  <c r="AB607" i="5" s="1"/>
  <c r="AC607" i="5" s="1"/>
  <c r="N612" i="5"/>
  <c r="P612" i="5" s="1"/>
  <c r="R612" i="5" s="1"/>
  <c r="T612" i="5" s="1"/>
  <c r="V612" i="5" s="1"/>
  <c r="X612" i="5" s="1"/>
  <c r="Z612" i="5" s="1"/>
  <c r="AB612" i="5" s="1"/>
  <c r="AC612" i="5" s="1"/>
  <c r="N610" i="5"/>
  <c r="P610" i="5" s="1"/>
  <c r="R610" i="5" s="1"/>
  <c r="T610" i="5" s="1"/>
  <c r="V610" i="5" s="1"/>
  <c r="X610" i="5" s="1"/>
  <c r="Z610" i="5" s="1"/>
  <c r="AB610" i="5" s="1"/>
  <c r="AC610" i="5" s="1"/>
  <c r="R130" i="5"/>
  <c r="T130" i="5" s="1"/>
  <c r="V130" i="5" s="1"/>
  <c r="X130" i="5" s="1"/>
  <c r="T141" i="5"/>
  <c r="V141" i="5" s="1"/>
  <c r="X141" i="5" s="1"/>
  <c r="R134" i="5"/>
  <c r="T134" i="5" s="1"/>
  <c r="V134" i="5" s="1"/>
  <c r="X134" i="5" s="1"/>
  <c r="Z134" i="5" s="1"/>
  <c r="AB134" i="5" s="1"/>
  <c r="AC134" i="5" s="1"/>
  <c r="N459" i="5"/>
  <c r="P459" i="5" s="1"/>
  <c r="R459" i="5" s="1"/>
  <c r="T459" i="5" s="1"/>
  <c r="V459" i="5" s="1"/>
  <c r="X459" i="5" s="1"/>
  <c r="Z459" i="5" s="1"/>
  <c r="AB459" i="5" s="1"/>
  <c r="N461" i="5"/>
  <c r="P461" i="5" s="1"/>
  <c r="R461" i="5" s="1"/>
  <c r="T461" i="5" s="1"/>
  <c r="V461" i="5" s="1"/>
  <c r="X461" i="5" s="1"/>
  <c r="Z461" i="5" s="1"/>
  <c r="AB461" i="5" s="1"/>
  <c r="AC461" i="5" s="1"/>
  <c r="N460" i="5"/>
  <c r="P460" i="5" s="1"/>
  <c r="R460" i="5" s="1"/>
  <c r="T460" i="5" s="1"/>
  <c r="V460" i="5" s="1"/>
  <c r="X460" i="5" s="1"/>
  <c r="Z460" i="5" s="1"/>
  <c r="AB460" i="5" s="1"/>
  <c r="AC460" i="5" s="1"/>
  <c r="N458" i="5"/>
  <c r="P458" i="5" s="1"/>
  <c r="R458" i="5" s="1"/>
  <c r="T458" i="5" s="1"/>
  <c r="V458" i="5" s="1"/>
  <c r="X458" i="5" s="1"/>
  <c r="Z458" i="5" s="1"/>
  <c r="AB458" i="5" s="1"/>
  <c r="AC458" i="5" s="1"/>
  <c r="AC75" i="5"/>
  <c r="L600" i="5"/>
  <c r="N600" i="5" s="1"/>
  <c r="P600" i="5" s="1"/>
  <c r="R600" i="5" s="1"/>
  <c r="T600" i="5" s="1"/>
  <c r="V600" i="5" s="1"/>
  <c r="X600" i="5" s="1"/>
  <c r="Z600" i="5" s="1"/>
  <c r="AB600" i="5" s="1"/>
  <c r="AC600" i="5" s="1"/>
  <c r="L603" i="5"/>
  <c r="N603" i="5" s="1"/>
  <c r="P603" i="5" s="1"/>
  <c r="R603" i="5" s="1"/>
  <c r="T603" i="5" s="1"/>
  <c r="V603" i="5" s="1"/>
  <c r="X603" i="5" s="1"/>
  <c r="Z603" i="5" s="1"/>
  <c r="AB603" i="5" s="1"/>
  <c r="L64" i="5"/>
  <c r="L66" i="5"/>
  <c r="L67" i="5"/>
  <c r="N67" i="5" s="1"/>
  <c r="P67" i="5" s="1"/>
  <c r="R67" i="5" s="1"/>
  <c r="T67" i="5" s="1"/>
  <c r="V67" i="5" s="1"/>
  <c r="L68" i="5"/>
  <c r="L70" i="5"/>
  <c r="L71" i="5"/>
  <c r="L72" i="5"/>
  <c r="L73" i="5"/>
  <c r="N73" i="5" s="1"/>
  <c r="P73" i="5" s="1"/>
  <c r="T73" i="5" s="1"/>
  <c r="V73" i="5" s="1"/>
  <c r="X73" i="5" s="1"/>
  <c r="Z73" i="5" s="1"/>
  <c r="AB73" i="5" s="1"/>
  <c r="L81" i="5"/>
  <c r="N81" i="5" s="1"/>
  <c r="R81" i="5" s="1"/>
  <c r="T81" i="5" s="1"/>
  <c r="V81" i="5" s="1"/>
  <c r="X81" i="5" s="1"/>
  <c r="Z81" i="5" s="1"/>
  <c r="L82" i="5"/>
  <c r="L83" i="5"/>
  <c r="L85" i="5"/>
  <c r="N85" i="5" s="1"/>
  <c r="P85" i="5" s="1"/>
  <c r="R85" i="5" s="1"/>
  <c r="T85" i="5" s="1"/>
  <c r="V85" i="5" s="1"/>
  <c r="X85" i="5" s="1"/>
  <c r="Z85" i="5" s="1"/>
  <c r="AB85" i="5" s="1"/>
  <c r="L86" i="5"/>
  <c r="L87" i="5"/>
  <c r="L89" i="5"/>
  <c r="N89" i="5" s="1"/>
  <c r="P89" i="5" s="1"/>
  <c r="R89" i="5" s="1"/>
  <c r="T89" i="5" s="1"/>
  <c r="L90" i="5"/>
  <c r="L91" i="5"/>
  <c r="X91" i="5"/>
  <c r="L92" i="5"/>
  <c r="L93" i="5"/>
  <c r="N93" i="5" s="1"/>
  <c r="P93" i="5" s="1"/>
  <c r="R93" i="5" s="1"/>
  <c r="T93" i="5" s="1"/>
  <c r="V93" i="5" s="1"/>
  <c r="L94" i="5"/>
  <c r="L98" i="5"/>
  <c r="L99" i="5"/>
  <c r="L100" i="5"/>
  <c r="L101" i="5"/>
  <c r="N101" i="5" s="1"/>
  <c r="P101" i="5" s="1"/>
  <c r="R101" i="5" s="1"/>
  <c r="T101" i="5" s="1"/>
  <c r="X101" i="5" s="1"/>
  <c r="Z101" i="5" s="1"/>
  <c r="AB101" i="5" s="1"/>
  <c r="L102" i="5"/>
  <c r="L103" i="5"/>
  <c r="L104" i="5"/>
  <c r="V104" i="5"/>
  <c r="L105" i="5"/>
  <c r="N105" i="5" s="1"/>
  <c r="P105" i="5" s="1"/>
  <c r="R105" i="5" s="1"/>
  <c r="T105" i="5" s="1"/>
  <c r="L106" i="5"/>
  <c r="L107" i="5"/>
  <c r="L108" i="5"/>
  <c r="V108" i="5"/>
  <c r="L109" i="5"/>
  <c r="V109" i="5"/>
  <c r="L120" i="5"/>
  <c r="R120" i="5"/>
  <c r="V120" i="5"/>
  <c r="X120" i="5"/>
  <c r="L121" i="5"/>
  <c r="R121" i="5"/>
  <c r="V121" i="5"/>
  <c r="X121" i="5"/>
  <c r="L122" i="5"/>
  <c r="L123" i="5"/>
  <c r="L124" i="5"/>
  <c r="L125" i="5"/>
  <c r="V125" i="5"/>
  <c r="X125" i="5"/>
  <c r="L126" i="5"/>
  <c r="L127" i="5"/>
  <c r="X129" i="5"/>
  <c r="L149" i="5"/>
  <c r="L151" i="5"/>
  <c r="V151" i="5"/>
  <c r="V152" i="5"/>
  <c r="X152" i="5" s="1"/>
  <c r="Z152" i="5" s="1"/>
  <c r="AC152" i="5" s="1"/>
  <c r="L153" i="5"/>
  <c r="L154" i="5"/>
  <c r="L155" i="5"/>
  <c r="L156" i="5"/>
  <c r="L157" i="5"/>
  <c r="L159" i="5"/>
  <c r="L160" i="5"/>
  <c r="L162" i="5"/>
  <c r="L163" i="5"/>
  <c r="N163" i="5" s="1"/>
  <c r="P163" i="5" s="1"/>
  <c r="R163" i="5" s="1"/>
  <c r="T163" i="5" s="1"/>
  <c r="V163" i="5" s="1"/>
  <c r="X163" i="5" s="1"/>
  <c r="Z163" i="5" s="1"/>
  <c r="AB163" i="5" s="1"/>
  <c r="AC163" i="5" s="1"/>
  <c r="L164" i="5"/>
  <c r="L165" i="5"/>
  <c r="L166" i="5"/>
  <c r="L172" i="5"/>
  <c r="N172" i="5" s="1"/>
  <c r="P172" i="5" s="1"/>
  <c r="L173" i="5"/>
  <c r="N173" i="5" s="1"/>
  <c r="P173" i="5" s="1"/>
  <c r="L174" i="5"/>
  <c r="N174" i="5" s="1"/>
  <c r="P174" i="5" s="1"/>
  <c r="L175" i="5"/>
  <c r="N175" i="5" s="1"/>
  <c r="P175" i="5" s="1"/>
  <c r="L176" i="5"/>
  <c r="N176" i="5" s="1"/>
  <c r="P176" i="5" s="1"/>
  <c r="L177" i="5"/>
  <c r="N177" i="5" s="1"/>
  <c r="P177" i="5" s="1"/>
  <c r="L195" i="5"/>
  <c r="L196" i="5"/>
  <c r="L197" i="5"/>
  <c r="L198" i="5"/>
  <c r="L200" i="5"/>
  <c r="L201" i="5"/>
  <c r="L202" i="5"/>
  <c r="L203" i="5"/>
  <c r="L204" i="5"/>
  <c r="L205" i="5"/>
  <c r="T205" i="5"/>
  <c r="V205" i="5"/>
  <c r="X205" i="5"/>
  <c r="L206" i="5"/>
  <c r="T206" i="5"/>
  <c r="V206" i="5"/>
  <c r="X206" i="5"/>
  <c r="L208" i="5"/>
  <c r="L209" i="5"/>
  <c r="L210" i="5"/>
  <c r="L211" i="5"/>
  <c r="L212" i="5"/>
  <c r="L218" i="5"/>
  <c r="T218" i="5"/>
  <c r="V218" i="5"/>
  <c r="X218" i="5"/>
  <c r="L219" i="5"/>
  <c r="L220" i="5"/>
  <c r="N220" i="5" s="1"/>
  <c r="P220" i="5" s="1"/>
  <c r="R220" i="5" s="1"/>
  <c r="L221" i="5"/>
  <c r="L222" i="5"/>
  <c r="L224" i="5"/>
  <c r="L225" i="5"/>
  <c r="N225" i="5" s="1"/>
  <c r="P225" i="5" s="1"/>
  <c r="R225" i="5" s="1"/>
  <c r="L229" i="5"/>
  <c r="R229" i="5"/>
  <c r="T229" i="5"/>
  <c r="V229" i="5"/>
  <c r="X229" i="5"/>
  <c r="L230" i="5"/>
  <c r="R230" i="5"/>
  <c r="T230" i="5"/>
  <c r="V230" i="5"/>
  <c r="X230" i="5"/>
  <c r="L231" i="5"/>
  <c r="N231" i="5" s="1"/>
  <c r="P231" i="5" s="1"/>
  <c r="R231" i="5" s="1"/>
  <c r="L234" i="5"/>
  <c r="T234" i="5"/>
  <c r="V234" i="5"/>
  <c r="X234" i="5"/>
  <c r="L235" i="5"/>
  <c r="T235" i="5"/>
  <c r="V235" i="5"/>
  <c r="X235" i="5"/>
  <c r="L236" i="5"/>
  <c r="N236" i="5" s="1"/>
  <c r="P236" i="5" s="1"/>
  <c r="R236" i="5" s="1"/>
  <c r="L241" i="5"/>
  <c r="N241" i="5" s="1"/>
  <c r="L242" i="5"/>
  <c r="T242" i="5"/>
  <c r="V242" i="5"/>
  <c r="X242" i="5"/>
  <c r="L243" i="5"/>
  <c r="T243" i="5"/>
  <c r="V243" i="5"/>
  <c r="X243" i="5"/>
  <c r="L244" i="5"/>
  <c r="L245" i="5"/>
  <c r="L246" i="5"/>
  <c r="L247" i="5"/>
  <c r="L250" i="5"/>
  <c r="L251" i="5"/>
  <c r="L253" i="5"/>
  <c r="L254" i="5"/>
  <c r="L259" i="5"/>
  <c r="R259" i="5"/>
  <c r="V259" i="5"/>
  <c r="X259" i="5"/>
  <c r="L260" i="5"/>
  <c r="L263" i="5"/>
  <c r="R263" i="5"/>
  <c r="T263" i="5"/>
  <c r="V263" i="5"/>
  <c r="L264" i="5"/>
  <c r="R264" i="5"/>
  <c r="T264" i="5"/>
  <c r="V264" i="5"/>
  <c r="L265" i="5"/>
  <c r="N265" i="5" s="1"/>
  <c r="P265" i="5" s="1"/>
  <c r="L266" i="5"/>
  <c r="L267" i="5"/>
  <c r="R267" i="5"/>
  <c r="T267" i="5"/>
  <c r="V267" i="5"/>
  <c r="L268" i="5"/>
  <c r="L269" i="5"/>
  <c r="L270" i="5"/>
  <c r="R270" i="5"/>
  <c r="V270" i="5"/>
  <c r="X270" i="5"/>
  <c r="P271" i="5"/>
  <c r="R271" i="5" s="1"/>
  <c r="T271" i="5" s="1"/>
  <c r="V271" i="5" s="1"/>
  <c r="X271" i="5" s="1"/>
  <c r="Z271" i="5" s="1"/>
  <c r="AB271" i="5" s="1"/>
  <c r="AC271" i="5" s="1"/>
  <c r="L273" i="5"/>
  <c r="L277" i="5"/>
  <c r="L278" i="5"/>
  <c r="L279" i="5"/>
  <c r="L281" i="5"/>
  <c r="R281" i="5"/>
  <c r="T281" i="5"/>
  <c r="V281" i="5"/>
  <c r="X281" i="5"/>
  <c r="L282" i="5"/>
  <c r="R282" i="5"/>
  <c r="T282" i="5"/>
  <c r="V282" i="5"/>
  <c r="X282" i="5"/>
  <c r="L283" i="5"/>
  <c r="L284" i="5"/>
  <c r="L285" i="5"/>
  <c r="L286" i="5"/>
  <c r="L287" i="5"/>
  <c r="L288" i="5"/>
  <c r="L289" i="5"/>
  <c r="L290" i="5"/>
  <c r="L291" i="5"/>
  <c r="L292" i="5"/>
  <c r="L293" i="5"/>
  <c r="R293" i="5"/>
  <c r="T293" i="5"/>
  <c r="V293" i="5"/>
  <c r="X293" i="5"/>
  <c r="Z293" i="5"/>
  <c r="L294" i="5"/>
  <c r="L295" i="5"/>
  <c r="L296" i="5"/>
  <c r="L298" i="5"/>
  <c r="L299" i="5"/>
  <c r="L302" i="5"/>
  <c r="L311" i="5"/>
  <c r="L312" i="5"/>
  <c r="N312" i="5" s="1"/>
  <c r="P312" i="5" s="1"/>
  <c r="R312" i="5" s="1"/>
  <c r="T312" i="5" s="1"/>
  <c r="V312" i="5" s="1"/>
  <c r="X312" i="5" s="1"/>
  <c r="Z312" i="5" s="1"/>
  <c r="AB312" i="5" s="1"/>
  <c r="L313" i="5"/>
  <c r="N313" i="5" s="1"/>
  <c r="P313" i="5" s="1"/>
  <c r="L316" i="5"/>
  <c r="R316" i="5"/>
  <c r="T316" i="5"/>
  <c r="Z316" i="5"/>
  <c r="L317" i="5"/>
  <c r="L318" i="5"/>
  <c r="L319" i="5"/>
  <c r="L320" i="5"/>
  <c r="L321" i="5"/>
  <c r="L322" i="5"/>
  <c r="L323" i="5"/>
  <c r="R323" i="5"/>
  <c r="T323" i="5"/>
  <c r="X323" i="5"/>
  <c r="Z323" i="5"/>
  <c r="L324" i="5"/>
  <c r="L325" i="5"/>
  <c r="L326" i="5"/>
  <c r="L327" i="5"/>
  <c r="L328" i="5"/>
  <c r="L329" i="5"/>
  <c r="N341" i="5"/>
  <c r="P341" i="5" s="1"/>
  <c r="R341" i="5" s="1"/>
  <c r="T341" i="5" s="1"/>
  <c r="V341" i="5" s="1"/>
  <c r="X341" i="5" s="1"/>
  <c r="Z341" i="5" s="1"/>
  <c r="AB341" i="5" s="1"/>
  <c r="N342" i="5"/>
  <c r="P342" i="5" s="1"/>
  <c r="R342" i="5" s="1"/>
  <c r="T342" i="5" s="1"/>
  <c r="V342" i="5" s="1"/>
  <c r="X342" i="5" s="1"/>
  <c r="Z342" i="5" s="1"/>
  <c r="AB342" i="5" s="1"/>
  <c r="L345" i="5"/>
  <c r="L346" i="5"/>
  <c r="L347" i="5"/>
  <c r="L348" i="5"/>
  <c r="R348" i="5"/>
  <c r="T348" i="5"/>
  <c r="L349" i="5"/>
  <c r="L350" i="5"/>
  <c r="L351" i="5"/>
  <c r="L352" i="5"/>
  <c r="R352" i="5"/>
  <c r="T352" i="5"/>
  <c r="L353" i="5"/>
  <c r="L354" i="5"/>
  <c r="L355" i="5"/>
  <c r="L356" i="5"/>
  <c r="R356" i="5"/>
  <c r="T356" i="5"/>
  <c r="L357" i="5"/>
  <c r="L358" i="5"/>
  <c r="L359" i="5"/>
  <c r="N359" i="5" s="1"/>
  <c r="P359" i="5" s="1"/>
  <c r="L375" i="5"/>
  <c r="N375" i="5" s="1"/>
  <c r="P375" i="5" s="1"/>
  <c r="L376" i="5"/>
  <c r="L377" i="5"/>
  <c r="R377" i="5"/>
  <c r="L378" i="5"/>
  <c r="L380" i="5"/>
  <c r="L381" i="5"/>
  <c r="R381" i="5"/>
  <c r="T381" i="5"/>
  <c r="V381" i="5"/>
  <c r="X381" i="5"/>
  <c r="Z381" i="5"/>
  <c r="L382" i="5"/>
  <c r="L383" i="5"/>
  <c r="L384" i="5"/>
  <c r="L385" i="5"/>
  <c r="R385" i="5"/>
  <c r="T385" i="5"/>
  <c r="V385" i="5"/>
  <c r="X385" i="5"/>
  <c r="Z385" i="5"/>
  <c r="L386" i="5"/>
  <c r="R386" i="5"/>
  <c r="T386" i="5"/>
  <c r="V386" i="5"/>
  <c r="X386" i="5"/>
  <c r="Z386" i="5"/>
  <c r="T388" i="5"/>
  <c r="L392" i="5"/>
  <c r="L393" i="5"/>
  <c r="L394" i="5"/>
  <c r="L395" i="5"/>
  <c r="L396" i="5"/>
  <c r="R396" i="5"/>
  <c r="T396" i="5"/>
  <c r="V396" i="5"/>
  <c r="X396" i="5"/>
  <c r="Z396" i="5"/>
  <c r="L397" i="5"/>
  <c r="R397" i="5"/>
  <c r="T397" i="5"/>
  <c r="V397" i="5"/>
  <c r="X397" i="5"/>
  <c r="Z397" i="5"/>
  <c r="L398" i="5"/>
  <c r="L399" i="5"/>
  <c r="R399" i="5"/>
  <c r="T399" i="5"/>
  <c r="V399" i="5"/>
  <c r="X399" i="5"/>
  <c r="Z399" i="5"/>
  <c r="L400" i="5"/>
  <c r="L401" i="5"/>
  <c r="L402" i="5"/>
  <c r="L403" i="5"/>
  <c r="L404" i="5"/>
  <c r="L405" i="5"/>
  <c r="L406" i="5"/>
  <c r="L407" i="5"/>
  <c r="L408" i="5"/>
  <c r="R408" i="5"/>
  <c r="T408" i="5"/>
  <c r="V408" i="5"/>
  <c r="X408" i="5"/>
  <c r="Z408" i="5"/>
  <c r="L409" i="5"/>
  <c r="L410" i="5"/>
  <c r="R410" i="5"/>
  <c r="T410" i="5"/>
  <c r="V410" i="5"/>
  <c r="X410" i="5"/>
  <c r="Z410" i="5"/>
  <c r="R412" i="5"/>
  <c r="T412" i="5" s="1"/>
  <c r="V412" i="5" s="1"/>
  <c r="X412" i="5" s="1"/>
  <c r="Z412" i="5" s="1"/>
  <c r="AB412" i="5" s="1"/>
  <c r="AC412" i="5" s="1"/>
  <c r="R413" i="5"/>
  <c r="T413" i="5" s="1"/>
  <c r="V413" i="5" s="1"/>
  <c r="X413" i="5" s="1"/>
  <c r="Z413" i="5" s="1"/>
  <c r="AB413" i="5" s="1"/>
  <c r="AC413" i="5" s="1"/>
  <c r="X417" i="5"/>
  <c r="Z417" i="5" s="1"/>
  <c r="AB417" i="5" s="1"/>
  <c r="AC417" i="5" s="1"/>
  <c r="X418" i="5"/>
  <c r="Z418" i="5" s="1"/>
  <c r="AB418" i="5" s="1"/>
  <c r="AC418" i="5" s="1"/>
  <c r="X420" i="5"/>
  <c r="Z420" i="5"/>
  <c r="X421" i="5"/>
  <c r="Z421" i="5" s="1"/>
  <c r="AB421" i="5" s="1"/>
  <c r="L422" i="5"/>
  <c r="L423" i="5"/>
  <c r="L424" i="5"/>
  <c r="L428" i="5"/>
  <c r="R428" i="5"/>
  <c r="T428" i="5"/>
  <c r="V428" i="5"/>
  <c r="X428" i="5"/>
  <c r="Z428" i="5"/>
  <c r="L429" i="5"/>
  <c r="L430" i="5"/>
  <c r="N430" i="5" s="1"/>
  <c r="P430" i="5" s="1"/>
  <c r="R430" i="5" s="1"/>
  <c r="L431" i="5"/>
  <c r="N431" i="5" s="1"/>
  <c r="P431" i="5" s="1"/>
  <c r="R431" i="5" s="1"/>
  <c r="L432" i="5"/>
  <c r="N432" i="5" s="1"/>
  <c r="P432" i="5" s="1"/>
  <c r="L433" i="5"/>
  <c r="N433" i="5" s="1"/>
  <c r="P433" i="5" s="1"/>
  <c r="L434" i="5"/>
  <c r="L435" i="5"/>
  <c r="T435" i="5"/>
  <c r="V435" i="5"/>
  <c r="X435" i="5"/>
  <c r="Z435" i="5"/>
  <c r="L436" i="5"/>
  <c r="N436" i="5" s="1"/>
  <c r="P436" i="5" s="1"/>
  <c r="R436" i="5" s="1"/>
  <c r="L437" i="5"/>
  <c r="N437" i="5" s="1"/>
  <c r="P437" i="5" s="1"/>
  <c r="R437" i="5" s="1"/>
  <c r="L438" i="5"/>
  <c r="N438" i="5" s="1"/>
  <c r="P438" i="5" s="1"/>
  <c r="R438" i="5" s="1"/>
  <c r="L439" i="5"/>
  <c r="N439" i="5" s="1"/>
  <c r="P439" i="5" s="1"/>
  <c r="R439" i="5" s="1"/>
  <c r="L440" i="5"/>
  <c r="N440" i="5" s="1"/>
  <c r="P440" i="5" s="1"/>
  <c r="R440" i="5" s="1"/>
  <c r="L441" i="5"/>
  <c r="N441" i="5" s="1"/>
  <c r="P441" i="5" s="1"/>
  <c r="R441" i="5" s="1"/>
  <c r="L443" i="5"/>
  <c r="T443" i="5"/>
  <c r="V443" i="5"/>
  <c r="X443" i="5"/>
  <c r="Z443" i="5"/>
  <c r="L445" i="5"/>
  <c r="N445" i="5" s="1"/>
  <c r="P445" i="5" s="1"/>
  <c r="R445" i="5" s="1"/>
  <c r="L446" i="5"/>
  <c r="N446" i="5" s="1"/>
  <c r="P446" i="5" s="1"/>
  <c r="R446" i="5" s="1"/>
  <c r="L447" i="5"/>
  <c r="N447" i="5" s="1"/>
  <c r="P447" i="5" s="1"/>
  <c r="R447" i="5" s="1"/>
  <c r="L448" i="5"/>
  <c r="N448" i="5" s="1"/>
  <c r="P448" i="5" s="1"/>
  <c r="R448" i="5" s="1"/>
  <c r="L449" i="5"/>
  <c r="T449" i="5"/>
  <c r="V449" i="5"/>
  <c r="X449" i="5"/>
  <c r="Z449" i="5"/>
  <c r="L450" i="5"/>
  <c r="N450" i="5" s="1"/>
  <c r="P450" i="5" s="1"/>
  <c r="R450" i="5" s="1"/>
  <c r="L451" i="5"/>
  <c r="N451" i="5" s="1"/>
  <c r="P451" i="5" s="1"/>
  <c r="R451" i="5" s="1"/>
  <c r="L452" i="5"/>
  <c r="N452" i="5" s="1"/>
  <c r="P452" i="5" s="1"/>
  <c r="R452" i="5" s="1"/>
  <c r="L453" i="5"/>
  <c r="N453" i="5" s="1"/>
  <c r="P453" i="5" s="1"/>
  <c r="R453" i="5" s="1"/>
  <c r="L454" i="5"/>
  <c r="R454" i="5"/>
  <c r="T454" i="5"/>
  <c r="V454" i="5"/>
  <c r="X454" i="5"/>
  <c r="Z454" i="5"/>
  <c r="L455" i="5"/>
  <c r="L462" i="5"/>
  <c r="L463" i="5"/>
  <c r="N463" i="5" s="1"/>
  <c r="P463" i="5" s="1"/>
  <c r="L464" i="5"/>
  <c r="N464" i="5" s="1"/>
  <c r="P464" i="5" s="1"/>
  <c r="L465" i="5"/>
  <c r="N465" i="5" s="1"/>
  <c r="P465" i="5" s="1"/>
  <c r="R465" i="5" s="1"/>
  <c r="L466" i="5"/>
  <c r="N466" i="5" s="1"/>
  <c r="P466" i="5" s="1"/>
  <c r="R466" i="5" s="1"/>
  <c r="L467" i="5"/>
  <c r="L468" i="5"/>
  <c r="N468" i="5" s="1"/>
  <c r="P468" i="5" s="1"/>
  <c r="R468" i="5" s="1"/>
  <c r="L469" i="5"/>
  <c r="L470" i="5"/>
  <c r="L471" i="5"/>
  <c r="L472" i="5"/>
  <c r="L473" i="5"/>
  <c r="R474" i="5"/>
  <c r="T474" i="5" s="1"/>
  <c r="V474" i="5" s="1"/>
  <c r="X474" i="5" s="1"/>
  <c r="Z474" i="5" s="1"/>
  <c r="AB474" i="5" s="1"/>
  <c r="AC474" i="5" s="1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N493" i="5" s="1"/>
  <c r="P493" i="5" s="1"/>
  <c r="L494" i="5"/>
  <c r="N494" i="5" s="1"/>
  <c r="P494" i="5" s="1"/>
  <c r="L495" i="5"/>
  <c r="L496" i="5"/>
  <c r="L497" i="5"/>
  <c r="L498" i="5"/>
  <c r="L499" i="5"/>
  <c r="L500" i="5"/>
  <c r="L501" i="5"/>
  <c r="L502" i="5"/>
  <c r="L503" i="5"/>
  <c r="L504" i="5"/>
  <c r="L505" i="5"/>
  <c r="R505" i="5"/>
  <c r="T505" i="5"/>
  <c r="V505" i="5"/>
  <c r="X505" i="5"/>
  <c r="Z505" i="5"/>
  <c r="L506" i="5"/>
  <c r="L507" i="5"/>
  <c r="L508" i="5"/>
  <c r="L509" i="5"/>
  <c r="L510" i="5"/>
  <c r="L511" i="5"/>
  <c r="L512" i="5"/>
  <c r="L513" i="5"/>
  <c r="L514" i="5"/>
  <c r="L515" i="5"/>
  <c r="L516" i="5"/>
  <c r="R516" i="5"/>
  <c r="T516" i="5"/>
  <c r="V516" i="5"/>
  <c r="X516" i="5"/>
  <c r="Z516" i="5"/>
  <c r="L517" i="5"/>
  <c r="R517" i="5"/>
  <c r="T517" i="5"/>
  <c r="V517" i="5"/>
  <c r="X517" i="5"/>
  <c r="Z517" i="5"/>
  <c r="L518" i="5"/>
  <c r="R518" i="5"/>
  <c r="T518" i="5"/>
  <c r="V518" i="5"/>
  <c r="X518" i="5"/>
  <c r="Z518" i="5"/>
  <c r="L519" i="5"/>
  <c r="L520" i="5"/>
  <c r="R520" i="5"/>
  <c r="T520" i="5"/>
  <c r="V520" i="5"/>
  <c r="X520" i="5"/>
  <c r="Z520" i="5"/>
  <c r="L521" i="5"/>
  <c r="N521" i="5" s="1"/>
  <c r="P521" i="5" s="1"/>
  <c r="L522" i="5"/>
  <c r="L523" i="5"/>
  <c r="L524" i="5"/>
  <c r="T524" i="5"/>
  <c r="V524" i="5"/>
  <c r="X524" i="5"/>
  <c r="Z524" i="5"/>
  <c r="L525" i="5"/>
  <c r="L526" i="5"/>
  <c r="L527" i="5"/>
  <c r="L532" i="5"/>
  <c r="T532" i="5"/>
  <c r="X532" i="5"/>
  <c r="L533" i="5"/>
  <c r="T534" i="5"/>
  <c r="L535" i="5"/>
  <c r="T535" i="5"/>
  <c r="X535" i="5"/>
  <c r="L536" i="5"/>
  <c r="N536" i="5" s="1"/>
  <c r="P536" i="5" s="1"/>
  <c r="L537" i="5"/>
  <c r="L539" i="5"/>
  <c r="L540" i="5"/>
  <c r="L541" i="5"/>
  <c r="L542" i="5"/>
  <c r="L543" i="5"/>
  <c r="L544" i="5"/>
  <c r="L545" i="5"/>
  <c r="L546" i="5"/>
  <c r="L547" i="5"/>
  <c r="L548" i="5"/>
  <c r="R548" i="5"/>
  <c r="T548" i="5"/>
  <c r="V548" i="5"/>
  <c r="X548" i="5"/>
  <c r="Z548" i="5"/>
  <c r="L550" i="5"/>
  <c r="L551" i="5"/>
  <c r="L552" i="5"/>
  <c r="L553" i="5"/>
  <c r="L554" i="5"/>
  <c r="L555" i="5"/>
  <c r="L556" i="5"/>
  <c r="L558" i="5"/>
  <c r="R558" i="5"/>
  <c r="T558" i="5"/>
  <c r="V558" i="5"/>
  <c r="Z558" i="5"/>
  <c r="L559" i="5"/>
  <c r="L561" i="5"/>
  <c r="L562" i="5"/>
  <c r="L563" i="5"/>
  <c r="R563" i="5"/>
  <c r="T563" i="5"/>
  <c r="V563" i="5"/>
  <c r="X563" i="5"/>
  <c r="Z563" i="5"/>
  <c r="L564" i="5"/>
  <c r="L565" i="5"/>
  <c r="L566" i="5"/>
  <c r="Z566" i="5"/>
  <c r="L568" i="5"/>
  <c r="L569" i="5"/>
  <c r="L570" i="5"/>
  <c r="L572" i="5"/>
  <c r="L573" i="5"/>
  <c r="R573" i="5"/>
  <c r="Z573" i="5"/>
  <c r="L574" i="5"/>
  <c r="R574" i="5"/>
  <c r="Z574" i="5"/>
  <c r="L575" i="5"/>
  <c r="L576" i="5"/>
  <c r="L577" i="5"/>
  <c r="R577" i="5"/>
  <c r="T577" i="5"/>
  <c r="V577" i="5"/>
  <c r="Z577" i="5"/>
  <c r="L578" i="5"/>
  <c r="L579" i="5"/>
  <c r="L580" i="5"/>
  <c r="L581" i="5"/>
  <c r="L582" i="5"/>
  <c r="R582" i="5"/>
  <c r="T582" i="5"/>
  <c r="V582" i="5"/>
  <c r="X582" i="5"/>
  <c r="Z582" i="5"/>
  <c r="L583" i="5"/>
  <c r="L584" i="5"/>
  <c r="L585" i="5"/>
  <c r="R585" i="5"/>
  <c r="T585" i="5"/>
  <c r="V585" i="5"/>
  <c r="X585" i="5"/>
  <c r="Z585" i="5"/>
  <c r="L586" i="5"/>
  <c r="R586" i="5"/>
  <c r="T586" i="5"/>
  <c r="V586" i="5"/>
  <c r="X586" i="5"/>
  <c r="Z586" i="5"/>
  <c r="L587" i="5"/>
  <c r="R587" i="5"/>
  <c r="T587" i="5"/>
  <c r="V587" i="5"/>
  <c r="X587" i="5"/>
  <c r="Z587" i="5"/>
  <c r="L588" i="5"/>
  <c r="L589" i="5"/>
  <c r="L590" i="5"/>
  <c r="L591" i="5"/>
  <c r="L592" i="5"/>
  <c r="L593" i="5"/>
  <c r="N593" i="5" s="1"/>
  <c r="P593" i="5" s="1"/>
  <c r="R593" i="5" s="1"/>
  <c r="T593" i="5" s="1"/>
  <c r="V593" i="5" s="1"/>
  <c r="X593" i="5" s="1"/>
  <c r="Z593" i="5" s="1"/>
  <c r="L594" i="5"/>
  <c r="L595" i="5"/>
  <c r="L596" i="5"/>
  <c r="L597" i="5"/>
  <c r="L616" i="5"/>
  <c r="L617" i="5"/>
  <c r="N617" i="5" s="1"/>
  <c r="P617" i="5" s="1"/>
  <c r="R617" i="5" s="1"/>
  <c r="T617" i="5" s="1"/>
  <c r="V617" i="5" s="1"/>
  <c r="X617" i="5" s="1"/>
  <c r="Z617" i="5" s="1"/>
  <c r="AB617" i="5" s="1"/>
  <c r="AC617" i="5" s="1"/>
  <c r="L618" i="5"/>
  <c r="L619" i="5"/>
  <c r="AB81" i="5" l="1"/>
  <c r="AC81" i="5" s="1"/>
  <c r="V534" i="5"/>
  <c r="X534" i="5" s="1"/>
  <c r="Z534" i="5" s="1"/>
  <c r="AC534" i="5" s="1"/>
  <c r="V388" i="5"/>
  <c r="X388" i="5" s="1"/>
  <c r="Z388" i="5" s="1"/>
  <c r="AB388" i="5" s="1"/>
  <c r="AC388" i="5" s="1"/>
  <c r="Z130" i="5"/>
  <c r="AB130" i="5" s="1"/>
  <c r="AC130" i="5" s="1"/>
  <c r="Z140" i="5"/>
  <c r="Z141" i="5"/>
  <c r="Z161" i="5"/>
  <c r="N597" i="5"/>
  <c r="P597" i="5" s="1"/>
  <c r="R597" i="5" s="1"/>
  <c r="T597" i="5" s="1"/>
  <c r="N595" i="5"/>
  <c r="P595" i="5" s="1"/>
  <c r="R595" i="5" s="1"/>
  <c r="T595" i="5" s="1"/>
  <c r="V595" i="5" s="1"/>
  <c r="X595" i="5" s="1"/>
  <c r="Z595" i="5" s="1"/>
  <c r="AB595" i="5" s="1"/>
  <c r="N591" i="5"/>
  <c r="P591" i="5" s="1"/>
  <c r="R591" i="5" s="1"/>
  <c r="T591" i="5" s="1"/>
  <c r="V591" i="5" s="1"/>
  <c r="X591" i="5" s="1"/>
  <c r="Z591" i="5" s="1"/>
  <c r="AB591" i="5" s="1"/>
  <c r="AC591" i="5" s="1"/>
  <c r="N581" i="5"/>
  <c r="P581" i="5" s="1"/>
  <c r="R581" i="5" s="1"/>
  <c r="T581" i="5" s="1"/>
  <c r="V581" i="5" s="1"/>
  <c r="X581" i="5" s="1"/>
  <c r="Z581" i="5" s="1"/>
  <c r="AB581" i="5" s="1"/>
  <c r="N575" i="5"/>
  <c r="P575" i="5" s="1"/>
  <c r="R575" i="5" s="1"/>
  <c r="N570" i="5"/>
  <c r="P570" i="5" s="1"/>
  <c r="R570" i="5" s="1"/>
  <c r="T570" i="5" s="1"/>
  <c r="V570" i="5" s="1"/>
  <c r="X570" i="5" s="1"/>
  <c r="Z570" i="5" s="1"/>
  <c r="N568" i="5"/>
  <c r="P568" i="5" s="1"/>
  <c r="R568" i="5" s="1"/>
  <c r="T568" i="5" s="1"/>
  <c r="V568" i="5" s="1"/>
  <c r="X568" i="5" s="1"/>
  <c r="Z568" i="5" s="1"/>
  <c r="AB568" i="5" s="1"/>
  <c r="N564" i="5"/>
  <c r="P564" i="5" s="1"/>
  <c r="R564" i="5" s="1"/>
  <c r="T564" i="5" s="1"/>
  <c r="V564" i="5" s="1"/>
  <c r="X564" i="5" s="1"/>
  <c r="Z564" i="5" s="1"/>
  <c r="AB564" i="5" s="1"/>
  <c r="N561" i="5"/>
  <c r="P561" i="5" s="1"/>
  <c r="R561" i="5" s="1"/>
  <c r="T561" i="5" s="1"/>
  <c r="V561" i="5" s="1"/>
  <c r="X561" i="5" s="1"/>
  <c r="Z561" i="5" s="1"/>
  <c r="AB561" i="5" s="1"/>
  <c r="AC561" i="5" s="1"/>
  <c r="N552" i="5"/>
  <c r="P552" i="5" s="1"/>
  <c r="R552" i="5" s="1"/>
  <c r="T552" i="5" s="1"/>
  <c r="V552" i="5" s="1"/>
  <c r="X552" i="5" s="1"/>
  <c r="N550" i="5"/>
  <c r="P550" i="5" s="1"/>
  <c r="R550" i="5" s="1"/>
  <c r="T550" i="5" s="1"/>
  <c r="V550" i="5" s="1"/>
  <c r="X550" i="5" s="1"/>
  <c r="Z550" i="5" s="1"/>
  <c r="AB550" i="5" s="1"/>
  <c r="N546" i="5"/>
  <c r="P546" i="5" s="1"/>
  <c r="R546" i="5" s="1"/>
  <c r="T546" i="5" s="1"/>
  <c r="V546" i="5" s="1"/>
  <c r="X546" i="5" s="1"/>
  <c r="Z546" i="5" s="1"/>
  <c r="P533" i="5"/>
  <c r="R533" i="5" s="1"/>
  <c r="T533" i="5" s="1"/>
  <c r="N527" i="5"/>
  <c r="P527" i="5" s="1"/>
  <c r="R527" i="5" s="1"/>
  <c r="T527" i="5" s="1"/>
  <c r="N492" i="5"/>
  <c r="P492" i="5" s="1"/>
  <c r="R492" i="5" s="1"/>
  <c r="T492" i="5" s="1"/>
  <c r="V492" i="5" s="1"/>
  <c r="X492" i="5" s="1"/>
  <c r="Z492" i="5" s="1"/>
  <c r="N490" i="5"/>
  <c r="P490" i="5" s="1"/>
  <c r="R490" i="5" s="1"/>
  <c r="T490" i="5" s="1"/>
  <c r="V490" i="5" s="1"/>
  <c r="X490" i="5" s="1"/>
  <c r="Z490" i="5" s="1"/>
  <c r="N488" i="5"/>
  <c r="P488" i="5" s="1"/>
  <c r="R488" i="5" s="1"/>
  <c r="T488" i="5" s="1"/>
  <c r="V488" i="5" s="1"/>
  <c r="X488" i="5" s="1"/>
  <c r="Z488" i="5" s="1"/>
  <c r="N486" i="5"/>
  <c r="P486" i="5" s="1"/>
  <c r="R486" i="5" s="1"/>
  <c r="T486" i="5" s="1"/>
  <c r="V486" i="5" s="1"/>
  <c r="X486" i="5" s="1"/>
  <c r="Z486" i="5" s="1"/>
  <c r="N424" i="5"/>
  <c r="P424" i="5" s="1"/>
  <c r="R424" i="5" s="1"/>
  <c r="T424" i="5" s="1"/>
  <c r="V424" i="5" s="1"/>
  <c r="X424" i="5" s="1"/>
  <c r="Z424" i="5" s="1"/>
  <c r="N422" i="5"/>
  <c r="P422" i="5" s="1"/>
  <c r="R422" i="5" s="1"/>
  <c r="T422" i="5" s="1"/>
  <c r="V422" i="5" s="1"/>
  <c r="X422" i="5" s="1"/>
  <c r="Z422" i="5" s="1"/>
  <c r="N383" i="5"/>
  <c r="P383" i="5" s="1"/>
  <c r="R383" i="5" s="1"/>
  <c r="T383" i="5" s="1"/>
  <c r="V383" i="5" s="1"/>
  <c r="X383" i="5" s="1"/>
  <c r="Z383" i="5" s="1"/>
  <c r="AB383" i="5" s="1"/>
  <c r="AC383" i="5" s="1"/>
  <c r="N380" i="5"/>
  <c r="P380" i="5" s="1"/>
  <c r="R380" i="5" s="1"/>
  <c r="T380" i="5" s="1"/>
  <c r="V380" i="5" s="1"/>
  <c r="X380" i="5" s="1"/>
  <c r="Z380" i="5" s="1"/>
  <c r="AB380" i="5" s="1"/>
  <c r="AC380" i="5" s="1"/>
  <c r="N376" i="5"/>
  <c r="P376" i="5" s="1"/>
  <c r="R376" i="5" s="1"/>
  <c r="T376" i="5" s="1"/>
  <c r="V376" i="5" s="1"/>
  <c r="X376" i="5" s="1"/>
  <c r="Z376" i="5" s="1"/>
  <c r="AB376" i="5" s="1"/>
  <c r="N357" i="5"/>
  <c r="P357" i="5" s="1"/>
  <c r="R357" i="5" s="1"/>
  <c r="T357" i="5" s="1"/>
  <c r="N354" i="5"/>
  <c r="P354" i="5" s="1"/>
  <c r="R354" i="5" s="1"/>
  <c r="T354" i="5" s="1"/>
  <c r="N351" i="5"/>
  <c r="P351" i="5" s="1"/>
  <c r="R351" i="5" s="1"/>
  <c r="T351" i="5" s="1"/>
  <c r="N349" i="5"/>
  <c r="P349" i="5" s="1"/>
  <c r="R349" i="5" s="1"/>
  <c r="T349" i="5" s="1"/>
  <c r="N346" i="5"/>
  <c r="P346" i="5" s="1"/>
  <c r="R346" i="5" s="1"/>
  <c r="T346" i="5" s="1"/>
  <c r="V346" i="5" s="1"/>
  <c r="X346" i="5" s="1"/>
  <c r="Z346" i="5" s="1"/>
  <c r="AB346" i="5" s="1"/>
  <c r="N329" i="5"/>
  <c r="P329" i="5" s="1"/>
  <c r="R329" i="5" s="1"/>
  <c r="T329" i="5" s="1"/>
  <c r="N327" i="5"/>
  <c r="P327" i="5" s="1"/>
  <c r="R327" i="5" s="1"/>
  <c r="T327" i="5" s="1"/>
  <c r="N325" i="5"/>
  <c r="P325" i="5" s="1"/>
  <c r="R325" i="5" s="1"/>
  <c r="T325" i="5" s="1"/>
  <c r="N321" i="5"/>
  <c r="P321" i="5" s="1"/>
  <c r="R321" i="5" s="1"/>
  <c r="T321" i="5" s="1"/>
  <c r="N319" i="5"/>
  <c r="P319" i="5" s="1"/>
  <c r="R319" i="5" s="1"/>
  <c r="T319" i="5" s="1"/>
  <c r="N317" i="5"/>
  <c r="P317" i="5" s="1"/>
  <c r="R317" i="5" s="1"/>
  <c r="T317" i="5" s="1"/>
  <c r="N299" i="5"/>
  <c r="P299" i="5" s="1"/>
  <c r="R299" i="5" s="1"/>
  <c r="T299" i="5" s="1"/>
  <c r="V299" i="5" s="1"/>
  <c r="X299" i="5" s="1"/>
  <c r="Z299" i="5" s="1"/>
  <c r="AB299" i="5" s="1"/>
  <c r="AC299" i="5" s="1"/>
  <c r="N295" i="5"/>
  <c r="P295" i="5" s="1"/>
  <c r="R295" i="5" s="1"/>
  <c r="T295" i="5" s="1"/>
  <c r="V295" i="5" s="1"/>
  <c r="X295" i="5" s="1"/>
  <c r="Z295" i="5" s="1"/>
  <c r="AB295" i="5" s="1"/>
  <c r="AC295" i="5" s="1"/>
  <c r="N292" i="5"/>
  <c r="P292" i="5" s="1"/>
  <c r="R292" i="5" s="1"/>
  <c r="T292" i="5" s="1"/>
  <c r="V292" i="5" s="1"/>
  <c r="X292" i="5" s="1"/>
  <c r="Z292" i="5" s="1"/>
  <c r="AB292" i="5" s="1"/>
  <c r="AC292" i="5" s="1"/>
  <c r="N290" i="5"/>
  <c r="P290" i="5" s="1"/>
  <c r="R290" i="5" s="1"/>
  <c r="T290" i="5" s="1"/>
  <c r="V290" i="5" s="1"/>
  <c r="X290" i="5" s="1"/>
  <c r="Z290" i="5" s="1"/>
  <c r="AB290" i="5" s="1"/>
  <c r="AC290" i="5" s="1"/>
  <c r="N288" i="5"/>
  <c r="P288" i="5" s="1"/>
  <c r="R288" i="5" s="1"/>
  <c r="T288" i="5" s="1"/>
  <c r="V288" i="5" s="1"/>
  <c r="X288" i="5" s="1"/>
  <c r="Z288" i="5" s="1"/>
  <c r="AB288" i="5" s="1"/>
  <c r="N286" i="5"/>
  <c r="P286" i="5" s="1"/>
  <c r="R286" i="5" s="1"/>
  <c r="T286" i="5" s="1"/>
  <c r="V286" i="5" s="1"/>
  <c r="X286" i="5" s="1"/>
  <c r="Z286" i="5" s="1"/>
  <c r="AB286" i="5" s="1"/>
  <c r="N284" i="5"/>
  <c r="P284" i="5" s="1"/>
  <c r="R284" i="5" s="1"/>
  <c r="T284" i="5" s="1"/>
  <c r="V284" i="5" s="1"/>
  <c r="X284" i="5" s="1"/>
  <c r="N279" i="5"/>
  <c r="P279" i="5" s="1"/>
  <c r="R279" i="5" s="1"/>
  <c r="T279" i="5" s="1"/>
  <c r="V279" i="5" s="1"/>
  <c r="X279" i="5" s="1"/>
  <c r="Z279" i="5" s="1"/>
  <c r="AB279" i="5" s="1"/>
  <c r="N277" i="5"/>
  <c r="P277" i="5" s="1"/>
  <c r="R277" i="5" s="1"/>
  <c r="T277" i="5" s="1"/>
  <c r="V277" i="5" s="1"/>
  <c r="X277" i="5" s="1"/>
  <c r="Z277" i="5" s="1"/>
  <c r="AB277" i="5" s="1"/>
  <c r="AC277" i="5" s="1"/>
  <c r="N246" i="5"/>
  <c r="P246" i="5" s="1"/>
  <c r="R246" i="5" s="1"/>
  <c r="T246" i="5" s="1"/>
  <c r="V246" i="5" s="1"/>
  <c r="X246" i="5" s="1"/>
  <c r="N244" i="5"/>
  <c r="P244" i="5" s="1"/>
  <c r="R244" i="5" s="1"/>
  <c r="T244" i="5" s="1"/>
  <c r="V244" i="5" s="1"/>
  <c r="X244" i="5" s="1"/>
  <c r="P204" i="5"/>
  <c r="R204" i="5" s="1"/>
  <c r="T204" i="5" s="1"/>
  <c r="X204" i="5" s="1"/>
  <c r="N202" i="5"/>
  <c r="P202" i="5" s="1"/>
  <c r="R202" i="5" s="1"/>
  <c r="T202" i="5" s="1"/>
  <c r="V202" i="5" s="1"/>
  <c r="X202" i="5" s="1"/>
  <c r="N196" i="5"/>
  <c r="P196" i="5" s="1"/>
  <c r="R196" i="5" s="1"/>
  <c r="T196" i="5" s="1"/>
  <c r="V196" i="5" s="1"/>
  <c r="X196" i="5" s="1"/>
  <c r="N165" i="5"/>
  <c r="P165" i="5" s="1"/>
  <c r="R165" i="5" s="1"/>
  <c r="T165" i="5" s="1"/>
  <c r="V165" i="5" s="1"/>
  <c r="X165" i="5" s="1"/>
  <c r="N123" i="5"/>
  <c r="P123" i="5" s="1"/>
  <c r="R123" i="5" s="1"/>
  <c r="T123" i="5" s="1"/>
  <c r="V123" i="5" s="1"/>
  <c r="X123" i="5" s="1"/>
  <c r="N106" i="5"/>
  <c r="P106" i="5" s="1"/>
  <c r="R106" i="5" s="1"/>
  <c r="T106" i="5" s="1"/>
  <c r="V106" i="5" s="1"/>
  <c r="X106" i="5" s="1"/>
  <c r="Z106" i="5" s="1"/>
  <c r="AB106" i="5" s="1"/>
  <c r="AC106" i="5" s="1"/>
  <c r="N103" i="5"/>
  <c r="P103" i="5" s="1"/>
  <c r="R103" i="5" s="1"/>
  <c r="T103" i="5" s="1"/>
  <c r="N94" i="5"/>
  <c r="P94" i="5" s="1"/>
  <c r="R94" i="5" s="1"/>
  <c r="T94" i="5" s="1"/>
  <c r="V94" i="5" s="1"/>
  <c r="X94" i="5" s="1"/>
  <c r="Z94" i="5" s="1"/>
  <c r="AB94" i="5" s="1"/>
  <c r="AC94" i="5" s="1"/>
  <c r="N92" i="5"/>
  <c r="P92" i="5" s="1"/>
  <c r="R92" i="5" s="1"/>
  <c r="T92" i="5" s="1"/>
  <c r="V92" i="5" s="1"/>
  <c r="X92" i="5" s="1"/>
  <c r="Z92" i="5" s="1"/>
  <c r="AB92" i="5" s="1"/>
  <c r="AC92" i="5" s="1"/>
  <c r="N90" i="5"/>
  <c r="P90" i="5" s="1"/>
  <c r="R90" i="5" s="1"/>
  <c r="T90" i="5" s="1"/>
  <c r="V90" i="5" s="1"/>
  <c r="N82" i="5"/>
  <c r="R82" i="5" s="1"/>
  <c r="T82" i="5" s="1"/>
  <c r="V82" i="5" s="1"/>
  <c r="X82" i="5" s="1"/>
  <c r="Z82" i="5" s="1"/>
  <c r="AB82" i="5" s="1"/>
  <c r="AC82" i="5" s="1"/>
  <c r="N71" i="5"/>
  <c r="P71" i="5" s="1"/>
  <c r="R71" i="5" s="1"/>
  <c r="T71" i="5" s="1"/>
  <c r="V71" i="5" s="1"/>
  <c r="X71" i="5" s="1"/>
  <c r="N66" i="5"/>
  <c r="P66" i="5" s="1"/>
  <c r="R66" i="5" s="1"/>
  <c r="T66" i="5" s="1"/>
  <c r="V66" i="5" s="1"/>
  <c r="X66" i="5" s="1"/>
  <c r="Z66" i="5" s="1"/>
  <c r="AB66" i="5" s="1"/>
  <c r="AC66" i="5" s="1"/>
  <c r="N619" i="5"/>
  <c r="P619" i="5" s="1"/>
  <c r="R619" i="5" s="1"/>
  <c r="T619" i="5" s="1"/>
  <c r="V619" i="5" s="1"/>
  <c r="X619" i="5" s="1"/>
  <c r="Z619" i="5" s="1"/>
  <c r="AB619" i="5" s="1"/>
  <c r="AC619" i="5" s="1"/>
  <c r="N589" i="5"/>
  <c r="P589" i="5" s="1"/>
  <c r="R589" i="5" s="1"/>
  <c r="T589" i="5" s="1"/>
  <c r="V589" i="5" s="1"/>
  <c r="X589" i="5" s="1"/>
  <c r="Z589" i="5" s="1"/>
  <c r="AB589" i="5" s="1"/>
  <c r="AC589" i="5" s="1"/>
  <c r="N584" i="5"/>
  <c r="P584" i="5" s="1"/>
  <c r="R584" i="5" s="1"/>
  <c r="T584" i="5" s="1"/>
  <c r="V584" i="5" s="1"/>
  <c r="X584" i="5" s="1"/>
  <c r="Z584" i="5" s="1"/>
  <c r="AB584" i="5" s="1"/>
  <c r="N579" i="5"/>
  <c r="P579" i="5" s="1"/>
  <c r="R579" i="5" s="1"/>
  <c r="T579" i="5" s="1"/>
  <c r="V579" i="5" s="1"/>
  <c r="X579" i="5" s="1"/>
  <c r="Z579" i="5" s="1"/>
  <c r="AB579" i="5" s="1"/>
  <c r="N596" i="5"/>
  <c r="P596" i="5" s="1"/>
  <c r="R596" i="5" s="1"/>
  <c r="T596" i="5" s="1"/>
  <c r="V596" i="5" s="1"/>
  <c r="X596" i="5" s="1"/>
  <c r="Z596" i="5" s="1"/>
  <c r="AB596" i="5" s="1"/>
  <c r="AC596" i="5" s="1"/>
  <c r="N594" i="5"/>
  <c r="P594" i="5" s="1"/>
  <c r="R594" i="5" s="1"/>
  <c r="T594" i="5" s="1"/>
  <c r="V594" i="5" s="1"/>
  <c r="X594" i="5" s="1"/>
  <c r="Z594" i="5" s="1"/>
  <c r="AB594" i="5" s="1"/>
  <c r="AC594" i="5" s="1"/>
  <c r="N590" i="5"/>
  <c r="P590" i="5" s="1"/>
  <c r="R590" i="5" s="1"/>
  <c r="T590" i="5" s="1"/>
  <c r="V590" i="5" s="1"/>
  <c r="X590" i="5" s="1"/>
  <c r="Z590" i="5" s="1"/>
  <c r="AB590" i="5" s="1"/>
  <c r="N588" i="5"/>
  <c r="P588" i="5" s="1"/>
  <c r="R588" i="5" s="1"/>
  <c r="T588" i="5" s="1"/>
  <c r="V588" i="5" s="1"/>
  <c r="X588" i="5" s="1"/>
  <c r="Z588" i="5" s="1"/>
  <c r="AB588" i="5" s="1"/>
  <c r="N583" i="5"/>
  <c r="P583" i="5" s="1"/>
  <c r="R583" i="5" s="1"/>
  <c r="T583" i="5" s="1"/>
  <c r="V583" i="5" s="1"/>
  <c r="X583" i="5" s="1"/>
  <c r="Z583" i="5" s="1"/>
  <c r="AB583" i="5" s="1"/>
  <c r="N580" i="5"/>
  <c r="P580" i="5" s="1"/>
  <c r="R580" i="5" s="1"/>
  <c r="T580" i="5" s="1"/>
  <c r="V580" i="5" s="1"/>
  <c r="X580" i="5" s="1"/>
  <c r="Z580" i="5" s="1"/>
  <c r="AB580" i="5" s="1"/>
  <c r="N578" i="5"/>
  <c r="P578" i="5" s="1"/>
  <c r="R578" i="5" s="1"/>
  <c r="T578" i="5" s="1"/>
  <c r="V578" i="5" s="1"/>
  <c r="X578" i="5" s="1"/>
  <c r="Z578" i="5" s="1"/>
  <c r="AB578" i="5" s="1"/>
  <c r="N576" i="5"/>
  <c r="P576" i="5" s="1"/>
  <c r="R576" i="5" s="1"/>
  <c r="T576" i="5" s="1"/>
  <c r="N572" i="5"/>
  <c r="P572" i="5" s="1"/>
  <c r="R572" i="5" s="1"/>
  <c r="N569" i="5"/>
  <c r="P569" i="5" s="1"/>
  <c r="R569" i="5" s="1"/>
  <c r="T569" i="5" s="1"/>
  <c r="V569" i="5" s="1"/>
  <c r="X569" i="5" s="1"/>
  <c r="Z569" i="5" s="1"/>
  <c r="AB569" i="5" s="1"/>
  <c r="N565" i="5"/>
  <c r="P565" i="5" s="1"/>
  <c r="R565" i="5" s="1"/>
  <c r="T565" i="5" s="1"/>
  <c r="V565" i="5" s="1"/>
  <c r="X565" i="5" s="1"/>
  <c r="Z565" i="5" s="1"/>
  <c r="N562" i="5"/>
  <c r="P562" i="5" s="1"/>
  <c r="R562" i="5" s="1"/>
  <c r="T562" i="5" s="1"/>
  <c r="V562" i="5" s="1"/>
  <c r="X562" i="5" s="1"/>
  <c r="Z562" i="5" s="1"/>
  <c r="AB562" i="5" s="1"/>
  <c r="AC562" i="5" s="1"/>
  <c r="N559" i="5"/>
  <c r="P559" i="5" s="1"/>
  <c r="R559" i="5" s="1"/>
  <c r="T559" i="5" s="1"/>
  <c r="V559" i="5" s="1"/>
  <c r="N551" i="5"/>
  <c r="P551" i="5" s="1"/>
  <c r="R551" i="5" s="1"/>
  <c r="T551" i="5" s="1"/>
  <c r="V551" i="5" s="1"/>
  <c r="X551" i="5" s="1"/>
  <c r="Z551" i="5" s="1"/>
  <c r="AB551" i="5" s="1"/>
  <c r="N547" i="5"/>
  <c r="P547" i="5" s="1"/>
  <c r="R547" i="5" s="1"/>
  <c r="T547" i="5" s="1"/>
  <c r="V547" i="5" s="1"/>
  <c r="X547" i="5" s="1"/>
  <c r="Z547" i="5" s="1"/>
  <c r="N545" i="5"/>
  <c r="P545" i="5" s="1"/>
  <c r="R545" i="5" s="1"/>
  <c r="T545" i="5" s="1"/>
  <c r="V545" i="5" s="1"/>
  <c r="X545" i="5" s="1"/>
  <c r="Z545" i="5" s="1"/>
  <c r="N526" i="5"/>
  <c r="P526" i="5" s="1"/>
  <c r="R526" i="5" s="1"/>
  <c r="T526" i="5" s="1"/>
  <c r="V526" i="5" s="1"/>
  <c r="X526" i="5" s="1"/>
  <c r="Z526" i="5" s="1"/>
  <c r="AB526" i="5" s="1"/>
  <c r="AC526" i="5" s="1"/>
  <c r="N491" i="5"/>
  <c r="P491" i="5" s="1"/>
  <c r="R491" i="5" s="1"/>
  <c r="T491" i="5" s="1"/>
  <c r="V491" i="5" s="1"/>
  <c r="X491" i="5" s="1"/>
  <c r="Z491" i="5" s="1"/>
  <c r="N489" i="5"/>
  <c r="P489" i="5" s="1"/>
  <c r="R489" i="5" s="1"/>
  <c r="T489" i="5" s="1"/>
  <c r="V489" i="5" s="1"/>
  <c r="X489" i="5" s="1"/>
  <c r="Z489" i="5" s="1"/>
  <c r="N487" i="5"/>
  <c r="P487" i="5" s="1"/>
  <c r="R487" i="5" s="1"/>
  <c r="T487" i="5" s="1"/>
  <c r="X487" i="5" s="1"/>
  <c r="Z487" i="5" s="1"/>
  <c r="N485" i="5"/>
  <c r="P485" i="5" s="1"/>
  <c r="R485" i="5" s="1"/>
  <c r="T485" i="5" s="1"/>
  <c r="V485" i="5" s="1"/>
  <c r="X485" i="5" s="1"/>
  <c r="Z485" i="5" s="1"/>
  <c r="N423" i="5"/>
  <c r="P423" i="5" s="1"/>
  <c r="R423" i="5" s="1"/>
  <c r="T423" i="5" s="1"/>
  <c r="V423" i="5" s="1"/>
  <c r="X423" i="5" s="1"/>
  <c r="Z423" i="5" s="1"/>
  <c r="N392" i="5"/>
  <c r="P392" i="5" s="1"/>
  <c r="R392" i="5" s="1"/>
  <c r="N384" i="5"/>
  <c r="P384" i="5" s="1"/>
  <c r="R384" i="5" s="1"/>
  <c r="T384" i="5" s="1"/>
  <c r="V384" i="5" s="1"/>
  <c r="X384" i="5" s="1"/>
  <c r="Z384" i="5" s="1"/>
  <c r="AB384" i="5" s="1"/>
  <c r="AC384" i="5" s="1"/>
  <c r="N382" i="5"/>
  <c r="P382" i="5" s="1"/>
  <c r="R382" i="5" s="1"/>
  <c r="T382" i="5" s="1"/>
  <c r="V382" i="5" s="1"/>
  <c r="X382" i="5" s="1"/>
  <c r="Z382" i="5" s="1"/>
  <c r="AB382" i="5" s="1"/>
  <c r="AC382" i="5" s="1"/>
  <c r="N378" i="5"/>
  <c r="P378" i="5" s="1"/>
  <c r="R378" i="5" s="1"/>
  <c r="T378" i="5" s="1"/>
  <c r="V378" i="5" s="1"/>
  <c r="X378" i="5" s="1"/>
  <c r="Z378" i="5" s="1"/>
  <c r="AB378" i="5" s="1"/>
  <c r="AC378" i="5" s="1"/>
  <c r="N358" i="5"/>
  <c r="P358" i="5" s="1"/>
  <c r="R358" i="5" s="1"/>
  <c r="T358" i="5" s="1"/>
  <c r="V358" i="5" s="1"/>
  <c r="X358" i="5" s="1"/>
  <c r="Z358" i="5" s="1"/>
  <c r="AB358" i="5" s="1"/>
  <c r="N355" i="5"/>
  <c r="P355" i="5" s="1"/>
  <c r="R355" i="5" s="1"/>
  <c r="T355" i="5" s="1"/>
  <c r="N353" i="5"/>
  <c r="P353" i="5" s="1"/>
  <c r="R353" i="5" s="1"/>
  <c r="T353" i="5" s="1"/>
  <c r="N350" i="5"/>
  <c r="P350" i="5" s="1"/>
  <c r="R350" i="5" s="1"/>
  <c r="T350" i="5" s="1"/>
  <c r="N347" i="5"/>
  <c r="P347" i="5" s="1"/>
  <c r="R347" i="5" s="1"/>
  <c r="T347" i="5" s="1"/>
  <c r="N345" i="5"/>
  <c r="P345" i="5" s="1"/>
  <c r="R345" i="5" s="1"/>
  <c r="T345" i="5" s="1"/>
  <c r="V345" i="5" s="1"/>
  <c r="X345" i="5" s="1"/>
  <c r="Z345" i="5" s="1"/>
  <c r="AB345" i="5" s="1"/>
  <c r="N328" i="5"/>
  <c r="P328" i="5" s="1"/>
  <c r="R328" i="5" s="1"/>
  <c r="T328" i="5" s="1"/>
  <c r="N326" i="5"/>
  <c r="P326" i="5" s="1"/>
  <c r="R326" i="5" s="1"/>
  <c r="T326" i="5" s="1"/>
  <c r="N324" i="5"/>
  <c r="P324" i="5" s="1"/>
  <c r="R324" i="5" s="1"/>
  <c r="T324" i="5" s="1"/>
  <c r="N322" i="5"/>
  <c r="P322" i="5" s="1"/>
  <c r="R322" i="5" s="1"/>
  <c r="T322" i="5" s="1"/>
  <c r="N320" i="5"/>
  <c r="P320" i="5" s="1"/>
  <c r="R320" i="5" s="1"/>
  <c r="T320" i="5" s="1"/>
  <c r="N318" i="5"/>
  <c r="P318" i="5" s="1"/>
  <c r="R318" i="5" s="1"/>
  <c r="T318" i="5" s="1"/>
  <c r="N302" i="5"/>
  <c r="P302" i="5" s="1"/>
  <c r="R302" i="5" s="1"/>
  <c r="T302" i="5" s="1"/>
  <c r="V302" i="5" s="1"/>
  <c r="X302" i="5" s="1"/>
  <c r="Z302" i="5" s="1"/>
  <c r="AB302" i="5" s="1"/>
  <c r="AC302" i="5" s="1"/>
  <c r="N298" i="5"/>
  <c r="P298" i="5" s="1"/>
  <c r="R298" i="5" s="1"/>
  <c r="T298" i="5" s="1"/>
  <c r="V298" i="5" s="1"/>
  <c r="X298" i="5" s="1"/>
  <c r="Z298" i="5" s="1"/>
  <c r="AB298" i="5" s="1"/>
  <c r="AC298" i="5" s="1"/>
  <c r="N296" i="5"/>
  <c r="P296" i="5" s="1"/>
  <c r="R296" i="5" s="1"/>
  <c r="T296" i="5" s="1"/>
  <c r="V296" i="5" s="1"/>
  <c r="X296" i="5" s="1"/>
  <c r="Z296" i="5" s="1"/>
  <c r="AB296" i="5" s="1"/>
  <c r="N294" i="5"/>
  <c r="P294" i="5" s="1"/>
  <c r="R294" i="5" s="1"/>
  <c r="T294" i="5" s="1"/>
  <c r="V294" i="5" s="1"/>
  <c r="X294" i="5" s="1"/>
  <c r="Z294" i="5" s="1"/>
  <c r="AB294" i="5" s="1"/>
  <c r="AC294" i="5" s="1"/>
  <c r="N291" i="5"/>
  <c r="P291" i="5" s="1"/>
  <c r="R291" i="5" s="1"/>
  <c r="T291" i="5" s="1"/>
  <c r="V291" i="5" s="1"/>
  <c r="X291" i="5" s="1"/>
  <c r="Z291" i="5" s="1"/>
  <c r="AB291" i="5" s="1"/>
  <c r="AC291" i="5" s="1"/>
  <c r="N289" i="5"/>
  <c r="P289" i="5" s="1"/>
  <c r="R289" i="5" s="1"/>
  <c r="T289" i="5" s="1"/>
  <c r="V289" i="5" s="1"/>
  <c r="X289" i="5" s="1"/>
  <c r="Z289" i="5" s="1"/>
  <c r="AB289" i="5" s="1"/>
  <c r="AC289" i="5" s="1"/>
  <c r="N287" i="5"/>
  <c r="P287" i="5" s="1"/>
  <c r="R287" i="5" s="1"/>
  <c r="T287" i="5" s="1"/>
  <c r="V287" i="5" s="1"/>
  <c r="X287" i="5" s="1"/>
  <c r="Z287" i="5" s="1"/>
  <c r="AB287" i="5" s="1"/>
  <c r="AC287" i="5" s="1"/>
  <c r="N285" i="5"/>
  <c r="P285" i="5" s="1"/>
  <c r="R285" i="5" s="1"/>
  <c r="T285" i="5" s="1"/>
  <c r="V285" i="5" s="1"/>
  <c r="X285" i="5" s="1"/>
  <c r="Z285" i="5" s="1"/>
  <c r="AB285" i="5" s="1"/>
  <c r="AC285" i="5" s="1"/>
  <c r="N283" i="5"/>
  <c r="P283" i="5" s="1"/>
  <c r="R283" i="5" s="1"/>
  <c r="T283" i="5" s="1"/>
  <c r="V283" i="5" s="1"/>
  <c r="X283" i="5" s="1"/>
  <c r="N278" i="5"/>
  <c r="P278" i="5" s="1"/>
  <c r="R278" i="5" s="1"/>
  <c r="T278" i="5" s="1"/>
  <c r="V278" i="5" s="1"/>
  <c r="X278" i="5" s="1"/>
  <c r="N273" i="5"/>
  <c r="P273" i="5" s="1"/>
  <c r="R273" i="5" s="1"/>
  <c r="T273" i="5" s="1"/>
  <c r="V273" i="5" s="1"/>
  <c r="X273" i="5" s="1"/>
  <c r="N245" i="5"/>
  <c r="P245" i="5" s="1"/>
  <c r="R245" i="5" s="1"/>
  <c r="T245" i="5" s="1"/>
  <c r="V245" i="5" s="1"/>
  <c r="X245" i="5" s="1"/>
  <c r="N203" i="5"/>
  <c r="P203" i="5" s="1"/>
  <c r="R203" i="5" s="1"/>
  <c r="T203" i="5" s="1"/>
  <c r="V203" i="5" s="1"/>
  <c r="X203" i="5" s="1"/>
  <c r="N201" i="5"/>
  <c r="P201" i="5" s="1"/>
  <c r="R201" i="5" s="1"/>
  <c r="T201" i="5" s="1"/>
  <c r="X201" i="5" s="1"/>
  <c r="Z201" i="5" s="1"/>
  <c r="AB201" i="5" s="1"/>
  <c r="N166" i="5"/>
  <c r="P166" i="5" s="1"/>
  <c r="R166" i="5" s="1"/>
  <c r="T166" i="5" s="1"/>
  <c r="V166" i="5" s="1"/>
  <c r="X166" i="5" s="1"/>
  <c r="N164" i="5"/>
  <c r="P164" i="5" s="1"/>
  <c r="R164" i="5" s="1"/>
  <c r="T164" i="5" s="1"/>
  <c r="V164" i="5" s="1"/>
  <c r="X164" i="5" s="1"/>
  <c r="N162" i="5"/>
  <c r="P162" i="5" s="1"/>
  <c r="R162" i="5" s="1"/>
  <c r="T162" i="5" s="1"/>
  <c r="V162" i="5" s="1"/>
  <c r="X162" i="5" s="1"/>
  <c r="N124" i="5"/>
  <c r="P124" i="5" s="1"/>
  <c r="R124" i="5" s="1"/>
  <c r="T124" i="5" s="1"/>
  <c r="V124" i="5" s="1"/>
  <c r="X124" i="5" s="1"/>
  <c r="N122" i="5"/>
  <c r="P122" i="5" s="1"/>
  <c r="R122" i="5" s="1"/>
  <c r="N107" i="5"/>
  <c r="P107" i="5" s="1"/>
  <c r="R107" i="5" s="1"/>
  <c r="T107" i="5" s="1"/>
  <c r="V107" i="5" s="1"/>
  <c r="X107" i="5" s="1"/>
  <c r="Z107" i="5" s="1"/>
  <c r="AB107" i="5" s="1"/>
  <c r="AC107" i="5" s="1"/>
  <c r="N102" i="5"/>
  <c r="P102" i="5" s="1"/>
  <c r="R102" i="5" s="1"/>
  <c r="T102" i="5" s="1"/>
  <c r="V102" i="5" s="1"/>
  <c r="X102" i="5" s="1"/>
  <c r="Z102" i="5" s="1"/>
  <c r="AB102" i="5" s="1"/>
  <c r="AC102" i="5" s="1"/>
  <c r="N86" i="5"/>
  <c r="R86" i="5" s="1"/>
  <c r="T86" i="5" s="1"/>
  <c r="N70" i="5"/>
  <c r="P70" i="5" s="1"/>
  <c r="R70" i="5" s="1"/>
  <c r="T70" i="5" s="1"/>
  <c r="V70" i="5" s="1"/>
  <c r="X70" i="5" s="1"/>
  <c r="Z70" i="5" s="1"/>
  <c r="AB70" i="5" s="1"/>
  <c r="AC70" i="5" s="1"/>
  <c r="X93" i="5"/>
  <c r="N127" i="5"/>
  <c r="P127" i="5" s="1"/>
  <c r="N126" i="5"/>
  <c r="P126" i="5" s="1"/>
  <c r="N159" i="5"/>
  <c r="P159" i="5" s="1"/>
  <c r="R159" i="5" s="1"/>
  <c r="T159" i="5" s="1"/>
  <c r="N156" i="5"/>
  <c r="P156" i="5" s="1"/>
  <c r="N154" i="5"/>
  <c r="P154" i="5" s="1"/>
  <c r="N157" i="5"/>
  <c r="P157" i="5" s="1"/>
  <c r="N155" i="5"/>
  <c r="P155" i="5" s="1"/>
  <c r="N153" i="5"/>
  <c r="P153" i="5" s="1"/>
  <c r="N149" i="5"/>
  <c r="P149" i="5" s="1"/>
  <c r="N197" i="5"/>
  <c r="P197" i="5" s="1"/>
  <c r="N200" i="5"/>
  <c r="P200" i="5" s="1"/>
  <c r="N198" i="5"/>
  <c r="P198" i="5" s="1"/>
  <c r="N224" i="5"/>
  <c r="P224" i="5" s="1"/>
  <c r="N221" i="5"/>
  <c r="P221" i="5" s="1"/>
  <c r="N219" i="5"/>
  <c r="P219" i="5" s="1"/>
  <c r="N211" i="5"/>
  <c r="P211" i="5" s="1"/>
  <c r="R209" i="5"/>
  <c r="T209" i="5" s="1"/>
  <c r="V209" i="5" s="1"/>
  <c r="X209" i="5" s="1"/>
  <c r="Z209" i="5" s="1"/>
  <c r="AB209" i="5" s="1"/>
  <c r="N222" i="5"/>
  <c r="P222" i="5" s="1"/>
  <c r="N212" i="5"/>
  <c r="P212" i="5" s="1"/>
  <c r="N210" i="5"/>
  <c r="P210" i="5" s="1"/>
  <c r="N208" i="5"/>
  <c r="P208" i="5" s="1"/>
  <c r="P241" i="5"/>
  <c r="N247" i="5"/>
  <c r="P247" i="5" s="1"/>
  <c r="N253" i="5"/>
  <c r="P253" i="5" s="1"/>
  <c r="R253" i="5" s="1"/>
  <c r="T253" i="5" s="1"/>
  <c r="V253" i="5" s="1"/>
  <c r="X253" i="5" s="1"/>
  <c r="Z253" i="5" s="1"/>
  <c r="AB253" i="5" s="1"/>
  <c r="N250" i="5"/>
  <c r="P250" i="5" s="1"/>
  <c r="R250" i="5" s="1"/>
  <c r="T250" i="5" s="1"/>
  <c r="V250" i="5" s="1"/>
  <c r="X250" i="5" s="1"/>
  <c r="Z250" i="5" s="1"/>
  <c r="AB250" i="5" s="1"/>
  <c r="N254" i="5"/>
  <c r="P254" i="5" s="1"/>
  <c r="R254" i="5" s="1"/>
  <c r="T254" i="5" s="1"/>
  <c r="V254" i="5" s="1"/>
  <c r="X254" i="5" s="1"/>
  <c r="Z254" i="5" s="1"/>
  <c r="AB254" i="5" s="1"/>
  <c r="N251" i="5"/>
  <c r="P251" i="5" s="1"/>
  <c r="R251" i="5" s="1"/>
  <c r="T251" i="5" s="1"/>
  <c r="V251" i="5" s="1"/>
  <c r="X251" i="5" s="1"/>
  <c r="Z251" i="5" s="1"/>
  <c r="AB251" i="5" s="1"/>
  <c r="N269" i="5"/>
  <c r="P269" i="5" s="1"/>
  <c r="R269" i="5" s="1"/>
  <c r="N268" i="5"/>
  <c r="P268" i="5" s="1"/>
  <c r="R268" i="5" s="1"/>
  <c r="T268" i="5" s="1"/>
  <c r="V268" i="5" s="1"/>
  <c r="N266" i="5"/>
  <c r="P266" i="5" s="1"/>
  <c r="R266" i="5" s="1"/>
  <c r="T266" i="5" s="1"/>
  <c r="V266" i="5" s="1"/>
  <c r="X266" i="5" s="1"/>
  <c r="N260" i="5"/>
  <c r="P260" i="5" s="1"/>
  <c r="R260" i="5" s="1"/>
  <c r="T260" i="5" s="1"/>
  <c r="V260" i="5" s="1"/>
  <c r="X260" i="5" s="1"/>
  <c r="N338" i="5"/>
  <c r="P338" i="5" s="1"/>
  <c r="R338" i="5" s="1"/>
  <c r="T338" i="5" s="1"/>
  <c r="V338" i="5" s="1"/>
  <c r="X338" i="5" s="1"/>
  <c r="Z338" i="5" s="1"/>
  <c r="AB338" i="5" s="1"/>
  <c r="AC338" i="5" s="1"/>
  <c r="N335" i="5"/>
  <c r="P335" i="5" s="1"/>
  <c r="R335" i="5" s="1"/>
  <c r="T335" i="5" s="1"/>
  <c r="V335" i="5" s="1"/>
  <c r="X335" i="5" s="1"/>
  <c r="Z335" i="5" s="1"/>
  <c r="AB335" i="5" s="1"/>
  <c r="AC335" i="5" s="1"/>
  <c r="N343" i="5"/>
  <c r="P343" i="5" s="1"/>
  <c r="R375" i="5"/>
  <c r="R373" i="5"/>
  <c r="R374" i="5"/>
  <c r="N400" i="5"/>
  <c r="P400" i="5" s="1"/>
  <c r="R400" i="5" s="1"/>
  <c r="T400" i="5" s="1"/>
  <c r="V400" i="5" s="1"/>
  <c r="X400" i="5" s="1"/>
  <c r="Z400" i="5" s="1"/>
  <c r="N395" i="5"/>
  <c r="P395" i="5" s="1"/>
  <c r="R395" i="5" s="1"/>
  <c r="T395" i="5" s="1"/>
  <c r="V395" i="5" s="1"/>
  <c r="X395" i="5" s="1"/>
  <c r="Z395" i="5" s="1"/>
  <c r="N393" i="5"/>
  <c r="P393" i="5" s="1"/>
  <c r="P391" i="5"/>
  <c r="P389" i="5"/>
  <c r="N398" i="5"/>
  <c r="P398" i="5" s="1"/>
  <c r="R398" i="5" s="1"/>
  <c r="T398" i="5" s="1"/>
  <c r="V398" i="5" s="1"/>
  <c r="X398" i="5" s="1"/>
  <c r="Z398" i="5" s="1"/>
  <c r="N394" i="5"/>
  <c r="P394" i="5" s="1"/>
  <c r="R394" i="5" s="1"/>
  <c r="T394" i="5" s="1"/>
  <c r="V394" i="5" s="1"/>
  <c r="X394" i="5" s="1"/>
  <c r="Z394" i="5" s="1"/>
  <c r="AB394" i="5" s="1"/>
  <c r="P390" i="5"/>
  <c r="N406" i="5"/>
  <c r="P406" i="5" s="1"/>
  <c r="R406" i="5" s="1"/>
  <c r="T406" i="5" s="1"/>
  <c r="V406" i="5" s="1"/>
  <c r="X406" i="5" s="1"/>
  <c r="Z406" i="5" s="1"/>
  <c r="N404" i="5"/>
  <c r="P404" i="5" s="1"/>
  <c r="R404" i="5" s="1"/>
  <c r="T404" i="5" s="1"/>
  <c r="V404" i="5" s="1"/>
  <c r="X404" i="5" s="1"/>
  <c r="Z404" i="5" s="1"/>
  <c r="V402" i="5"/>
  <c r="X402" i="5" s="1"/>
  <c r="Z402" i="5" s="1"/>
  <c r="AC402" i="5" s="1"/>
  <c r="N402" i="5"/>
  <c r="P402" i="5" s="1"/>
  <c r="N405" i="5"/>
  <c r="P405" i="5" s="1"/>
  <c r="R405" i="5" s="1"/>
  <c r="T405" i="5" s="1"/>
  <c r="V405" i="5" s="1"/>
  <c r="X405" i="5" s="1"/>
  <c r="Z405" i="5" s="1"/>
  <c r="N403" i="5"/>
  <c r="P403" i="5" s="1"/>
  <c r="R403" i="5" s="1"/>
  <c r="N401" i="5"/>
  <c r="P401" i="5" s="1"/>
  <c r="R401" i="5" s="1"/>
  <c r="T401" i="5" s="1"/>
  <c r="V401" i="5" s="1"/>
  <c r="X401" i="5" s="1"/>
  <c r="Z401" i="5" s="1"/>
  <c r="N409" i="5"/>
  <c r="P409" i="5" s="1"/>
  <c r="R409" i="5" s="1"/>
  <c r="T409" i="5" s="1"/>
  <c r="V409" i="5" s="1"/>
  <c r="X409" i="5" s="1"/>
  <c r="Z409" i="5" s="1"/>
  <c r="AB409" i="5" s="1"/>
  <c r="AC409" i="5" s="1"/>
  <c r="N414" i="5"/>
  <c r="P414" i="5" s="1"/>
  <c r="R414" i="5" s="1"/>
  <c r="T414" i="5" s="1"/>
  <c r="V414" i="5" s="1"/>
  <c r="X414" i="5" s="1"/>
  <c r="Z414" i="5" s="1"/>
  <c r="N407" i="5"/>
  <c r="P407" i="5" s="1"/>
  <c r="R407" i="5" s="1"/>
  <c r="T407" i="5" s="1"/>
  <c r="V407" i="5" s="1"/>
  <c r="X407" i="5" s="1"/>
  <c r="Z407" i="5" s="1"/>
  <c r="N419" i="5"/>
  <c r="P419" i="5" s="1"/>
  <c r="R419" i="5" s="1"/>
  <c r="T419" i="5" s="1"/>
  <c r="V419" i="5" s="1"/>
  <c r="X419" i="5" s="1"/>
  <c r="Z419" i="5" s="1"/>
  <c r="AB419" i="5" s="1"/>
  <c r="AC419" i="5" s="1"/>
  <c r="N434" i="5"/>
  <c r="P434" i="5" s="1"/>
  <c r="R434" i="5" s="1"/>
  <c r="T434" i="5" s="1"/>
  <c r="V434" i="5" s="1"/>
  <c r="X434" i="5" s="1"/>
  <c r="Z434" i="5" s="1"/>
  <c r="AB434" i="5" s="1"/>
  <c r="AC434" i="5" s="1"/>
  <c r="N429" i="5"/>
  <c r="P429" i="5" s="1"/>
  <c r="R429" i="5" s="1"/>
  <c r="T429" i="5" s="1"/>
  <c r="V429" i="5" s="1"/>
  <c r="X429" i="5" s="1"/>
  <c r="Z429" i="5" s="1"/>
  <c r="AB429" i="5" s="1"/>
  <c r="AC429" i="5" s="1"/>
  <c r="T453" i="5"/>
  <c r="V453" i="5" s="1"/>
  <c r="X453" i="5" s="1"/>
  <c r="Z453" i="5" s="1"/>
  <c r="AB453" i="5" s="1"/>
  <c r="AC453" i="5" s="1"/>
  <c r="T451" i="5"/>
  <c r="V451" i="5" s="1"/>
  <c r="X451" i="5" s="1"/>
  <c r="Z451" i="5" s="1"/>
  <c r="T448" i="5"/>
  <c r="V448" i="5" s="1"/>
  <c r="X448" i="5" s="1"/>
  <c r="Z448" i="5" s="1"/>
  <c r="AB448" i="5" s="1"/>
  <c r="AC448" i="5" s="1"/>
  <c r="T452" i="5"/>
  <c r="V452" i="5" s="1"/>
  <c r="X452" i="5" s="1"/>
  <c r="Z452" i="5" s="1"/>
  <c r="T450" i="5"/>
  <c r="V450" i="5" s="1"/>
  <c r="X450" i="5" s="1"/>
  <c r="Z450" i="5" s="1"/>
  <c r="T447" i="5"/>
  <c r="V447" i="5" s="1"/>
  <c r="X447" i="5" s="1"/>
  <c r="Z447" i="5" s="1"/>
  <c r="AB447" i="5" s="1"/>
  <c r="AC447" i="5" s="1"/>
  <c r="T445" i="5"/>
  <c r="V445" i="5" s="1"/>
  <c r="X445" i="5" s="1"/>
  <c r="Z445" i="5" s="1"/>
  <c r="AB445" i="5" s="1"/>
  <c r="AC445" i="5" s="1"/>
  <c r="N455" i="5"/>
  <c r="P455" i="5" s="1"/>
  <c r="R455" i="5" s="1"/>
  <c r="T455" i="5" s="1"/>
  <c r="V455" i="5" s="1"/>
  <c r="X455" i="5" s="1"/>
  <c r="Z455" i="5" s="1"/>
  <c r="AB455" i="5" s="1"/>
  <c r="AC455" i="5" s="1"/>
  <c r="N462" i="5"/>
  <c r="P462" i="5" s="1"/>
  <c r="R462" i="5" s="1"/>
  <c r="T462" i="5" s="1"/>
  <c r="V462" i="5" s="1"/>
  <c r="X462" i="5" s="1"/>
  <c r="Z462" i="5" s="1"/>
  <c r="AB462" i="5" s="1"/>
  <c r="AC462" i="5" s="1"/>
  <c r="N472" i="5"/>
  <c r="P472" i="5" s="1"/>
  <c r="N470" i="5"/>
  <c r="P470" i="5" s="1"/>
  <c r="N473" i="5"/>
  <c r="P473" i="5" s="1"/>
  <c r="R473" i="5" s="1"/>
  <c r="X473" i="5" s="1"/>
  <c r="Z473" i="5" s="1"/>
  <c r="AB473" i="5" s="1"/>
  <c r="AC473" i="5" s="1"/>
  <c r="N471" i="5"/>
  <c r="P471" i="5" s="1"/>
  <c r="N469" i="5"/>
  <c r="P469" i="5" s="1"/>
  <c r="N467" i="5"/>
  <c r="P467" i="5" s="1"/>
  <c r="N483" i="5"/>
  <c r="P483" i="5" s="1"/>
  <c r="R483" i="5" s="1"/>
  <c r="T483" i="5" s="1"/>
  <c r="V483" i="5" s="1"/>
  <c r="X483" i="5" s="1"/>
  <c r="Z483" i="5" s="1"/>
  <c r="N481" i="5"/>
  <c r="P481" i="5" s="1"/>
  <c r="R481" i="5" s="1"/>
  <c r="T481" i="5" s="1"/>
  <c r="V481" i="5" s="1"/>
  <c r="X481" i="5" s="1"/>
  <c r="Z481" i="5" s="1"/>
  <c r="N479" i="5"/>
  <c r="P479" i="5" s="1"/>
  <c r="R479" i="5" s="1"/>
  <c r="T479" i="5" s="1"/>
  <c r="V479" i="5" s="1"/>
  <c r="X479" i="5" s="1"/>
  <c r="Z479" i="5" s="1"/>
  <c r="N477" i="5"/>
  <c r="P477" i="5" s="1"/>
  <c r="R477" i="5" s="1"/>
  <c r="T477" i="5" s="1"/>
  <c r="V477" i="5" s="1"/>
  <c r="X477" i="5" s="1"/>
  <c r="Z477" i="5" s="1"/>
  <c r="N475" i="5"/>
  <c r="P475" i="5" s="1"/>
  <c r="R475" i="5" s="1"/>
  <c r="T475" i="5" s="1"/>
  <c r="N484" i="5"/>
  <c r="P484" i="5" s="1"/>
  <c r="R484" i="5" s="1"/>
  <c r="T484" i="5" s="1"/>
  <c r="V484" i="5" s="1"/>
  <c r="X484" i="5" s="1"/>
  <c r="Z484" i="5" s="1"/>
  <c r="N482" i="5"/>
  <c r="P482" i="5" s="1"/>
  <c r="R482" i="5" s="1"/>
  <c r="T482" i="5" s="1"/>
  <c r="V482" i="5" s="1"/>
  <c r="X482" i="5" s="1"/>
  <c r="Z482" i="5" s="1"/>
  <c r="N480" i="5"/>
  <c r="P480" i="5" s="1"/>
  <c r="R480" i="5" s="1"/>
  <c r="T480" i="5" s="1"/>
  <c r="V480" i="5" s="1"/>
  <c r="X480" i="5" s="1"/>
  <c r="Z480" i="5" s="1"/>
  <c r="AB480" i="5" s="1"/>
  <c r="AC480" i="5" s="1"/>
  <c r="N478" i="5"/>
  <c r="P478" i="5" s="1"/>
  <c r="R478" i="5" s="1"/>
  <c r="T478" i="5" s="1"/>
  <c r="V478" i="5" s="1"/>
  <c r="X478" i="5" s="1"/>
  <c r="Z478" i="5" s="1"/>
  <c r="N476" i="5"/>
  <c r="P476" i="5" s="1"/>
  <c r="R476" i="5" s="1"/>
  <c r="T476" i="5" s="1"/>
  <c r="V476" i="5" s="1"/>
  <c r="X476" i="5" s="1"/>
  <c r="Z476" i="5" s="1"/>
  <c r="N500" i="5"/>
  <c r="P500" i="5" s="1"/>
  <c r="R500" i="5" s="1"/>
  <c r="T500" i="5" s="1"/>
  <c r="V500" i="5" s="1"/>
  <c r="X500" i="5" s="1"/>
  <c r="Z500" i="5" s="1"/>
  <c r="N498" i="5"/>
  <c r="P498" i="5" s="1"/>
  <c r="R498" i="5" s="1"/>
  <c r="T498" i="5" s="1"/>
  <c r="V498" i="5" s="1"/>
  <c r="X498" i="5" s="1"/>
  <c r="Z498" i="5" s="1"/>
  <c r="N496" i="5"/>
  <c r="P496" i="5" s="1"/>
  <c r="R496" i="5" s="1"/>
  <c r="T496" i="5" s="1"/>
  <c r="V496" i="5" s="1"/>
  <c r="X496" i="5" s="1"/>
  <c r="Z496" i="5" s="1"/>
  <c r="N499" i="5"/>
  <c r="P499" i="5" s="1"/>
  <c r="R499" i="5" s="1"/>
  <c r="T499" i="5" s="1"/>
  <c r="V499" i="5" s="1"/>
  <c r="X499" i="5" s="1"/>
  <c r="Z499" i="5" s="1"/>
  <c r="N497" i="5"/>
  <c r="P497" i="5" s="1"/>
  <c r="R497" i="5" s="1"/>
  <c r="T497" i="5" s="1"/>
  <c r="V497" i="5" s="1"/>
  <c r="X497" i="5" s="1"/>
  <c r="Z497" i="5" s="1"/>
  <c r="N495" i="5"/>
  <c r="P495" i="5" s="1"/>
  <c r="R495" i="5" s="1"/>
  <c r="T495" i="5" s="1"/>
  <c r="V495" i="5" s="1"/>
  <c r="X495" i="5" s="1"/>
  <c r="Z495" i="5" s="1"/>
  <c r="N515" i="5"/>
  <c r="P515" i="5" s="1"/>
  <c r="R515" i="5" s="1"/>
  <c r="N513" i="5"/>
  <c r="P513" i="5" s="1"/>
  <c r="R513" i="5" s="1"/>
  <c r="N511" i="5"/>
  <c r="P511" i="5" s="1"/>
  <c r="R511" i="5" s="1"/>
  <c r="N509" i="5"/>
  <c r="P509" i="5" s="1"/>
  <c r="R509" i="5" s="1"/>
  <c r="T509" i="5" s="1"/>
  <c r="V509" i="5" s="1"/>
  <c r="X509" i="5" s="1"/>
  <c r="Z509" i="5" s="1"/>
  <c r="N507" i="5"/>
  <c r="P507" i="5" s="1"/>
  <c r="R507" i="5" s="1"/>
  <c r="T507" i="5" s="1"/>
  <c r="V507" i="5" s="1"/>
  <c r="X507" i="5" s="1"/>
  <c r="Z507" i="5" s="1"/>
  <c r="AB507" i="5" s="1"/>
  <c r="AC507" i="5" s="1"/>
  <c r="N504" i="5"/>
  <c r="P504" i="5" s="1"/>
  <c r="R504" i="5" s="1"/>
  <c r="T504" i="5" s="1"/>
  <c r="V504" i="5" s="1"/>
  <c r="X504" i="5" s="1"/>
  <c r="Z504" i="5" s="1"/>
  <c r="AB504" i="5" s="1"/>
  <c r="AC504" i="5" s="1"/>
  <c r="N502" i="5"/>
  <c r="P502" i="5" s="1"/>
  <c r="R502" i="5" s="1"/>
  <c r="T502" i="5" s="1"/>
  <c r="V502" i="5" s="1"/>
  <c r="X502" i="5" s="1"/>
  <c r="Z502" i="5" s="1"/>
  <c r="AB502" i="5" s="1"/>
  <c r="AC502" i="5" s="1"/>
  <c r="N514" i="5"/>
  <c r="P514" i="5" s="1"/>
  <c r="R514" i="5" s="1"/>
  <c r="N512" i="5"/>
  <c r="P512" i="5" s="1"/>
  <c r="R512" i="5" s="1"/>
  <c r="N510" i="5"/>
  <c r="P510" i="5" s="1"/>
  <c r="R510" i="5" s="1"/>
  <c r="N508" i="5"/>
  <c r="P508" i="5" s="1"/>
  <c r="R508" i="5" s="1"/>
  <c r="T508" i="5" s="1"/>
  <c r="V508" i="5" s="1"/>
  <c r="X508" i="5" s="1"/>
  <c r="Z508" i="5" s="1"/>
  <c r="AB508" i="5" s="1"/>
  <c r="AC508" i="5" s="1"/>
  <c r="N506" i="5"/>
  <c r="P506" i="5" s="1"/>
  <c r="R506" i="5" s="1"/>
  <c r="T506" i="5" s="1"/>
  <c r="V506" i="5" s="1"/>
  <c r="X506" i="5" s="1"/>
  <c r="Z506" i="5" s="1"/>
  <c r="AB506" i="5" s="1"/>
  <c r="AC506" i="5" s="1"/>
  <c r="N503" i="5"/>
  <c r="P503" i="5" s="1"/>
  <c r="R503" i="5" s="1"/>
  <c r="T503" i="5" s="1"/>
  <c r="V503" i="5" s="1"/>
  <c r="X503" i="5" s="1"/>
  <c r="Z503" i="5" s="1"/>
  <c r="AB503" i="5" s="1"/>
  <c r="AC503" i="5" s="1"/>
  <c r="N501" i="5"/>
  <c r="P501" i="5" s="1"/>
  <c r="R501" i="5" s="1"/>
  <c r="T501" i="5" s="1"/>
  <c r="V501" i="5" s="1"/>
  <c r="X501" i="5" s="1"/>
  <c r="Z501" i="5" s="1"/>
  <c r="AB501" i="5" s="1"/>
  <c r="AC501" i="5" s="1"/>
  <c r="N525" i="5"/>
  <c r="P525" i="5" s="1"/>
  <c r="N523" i="5"/>
  <c r="P523" i="5" s="1"/>
  <c r="N522" i="5"/>
  <c r="P522" i="5" s="1"/>
  <c r="N519" i="5"/>
  <c r="P519" i="5" s="1"/>
  <c r="R519" i="5" s="1"/>
  <c r="T519" i="5" s="1"/>
  <c r="V519" i="5" s="1"/>
  <c r="X519" i="5" s="1"/>
  <c r="Z519" i="5" s="1"/>
  <c r="AB519" i="5" s="1"/>
  <c r="AC519" i="5" s="1"/>
  <c r="N544" i="5"/>
  <c r="P544" i="5" s="1"/>
  <c r="R544" i="5" s="1"/>
  <c r="T544" i="5" s="1"/>
  <c r="V544" i="5" s="1"/>
  <c r="X544" i="5" s="1"/>
  <c r="Z544" i="5" s="1"/>
  <c r="N542" i="5"/>
  <c r="P542" i="5" s="1"/>
  <c r="R542" i="5" s="1"/>
  <c r="T542" i="5" s="1"/>
  <c r="V542" i="5" s="1"/>
  <c r="X542" i="5" s="1"/>
  <c r="N540" i="5"/>
  <c r="P540" i="5" s="1"/>
  <c r="N543" i="5"/>
  <c r="P543" i="5" s="1"/>
  <c r="R543" i="5" s="1"/>
  <c r="T543" i="5" s="1"/>
  <c r="V543" i="5" s="1"/>
  <c r="X543" i="5" s="1"/>
  <c r="Z543" i="5" s="1"/>
  <c r="N541" i="5"/>
  <c r="P541" i="5" s="1"/>
  <c r="R541" i="5" s="1"/>
  <c r="T541" i="5" s="1"/>
  <c r="V541" i="5" s="1"/>
  <c r="X541" i="5" s="1"/>
  <c r="N539" i="5"/>
  <c r="P539" i="5" s="1"/>
  <c r="N537" i="5"/>
  <c r="P537" i="5" s="1"/>
  <c r="R537" i="5" s="1"/>
  <c r="T537" i="5" s="1"/>
  <c r="N555" i="5"/>
  <c r="P555" i="5" s="1"/>
  <c r="R555" i="5" s="1"/>
  <c r="T555" i="5" s="1"/>
  <c r="V555" i="5" s="1"/>
  <c r="X555" i="5" s="1"/>
  <c r="Z555" i="5" s="1"/>
  <c r="AB555" i="5" s="1"/>
  <c r="N553" i="5"/>
  <c r="P553" i="5" s="1"/>
  <c r="R553" i="5" s="1"/>
  <c r="T553" i="5" s="1"/>
  <c r="V553" i="5" s="1"/>
  <c r="X553" i="5" s="1"/>
  <c r="Z553" i="5" s="1"/>
  <c r="N556" i="5"/>
  <c r="P556" i="5" s="1"/>
  <c r="R556" i="5" s="1"/>
  <c r="T556" i="5" s="1"/>
  <c r="V556" i="5" s="1"/>
  <c r="N554" i="5"/>
  <c r="P554" i="5" s="1"/>
  <c r="R554" i="5" s="1"/>
  <c r="T554" i="5" s="1"/>
  <c r="V554" i="5" s="1"/>
  <c r="X554" i="5" s="1"/>
  <c r="Z554" i="5" s="1"/>
  <c r="T465" i="5"/>
  <c r="V465" i="5" s="1"/>
  <c r="X465" i="5" s="1"/>
  <c r="Z465" i="5" s="1"/>
  <c r="AB465" i="5" s="1"/>
  <c r="AC465" i="5" s="1"/>
  <c r="R359" i="5"/>
  <c r="T359" i="5" s="1"/>
  <c r="L300" i="5"/>
  <c r="L297" i="5"/>
  <c r="L280" i="5"/>
  <c r="L276" i="5"/>
  <c r="L274" i="5"/>
  <c r="R177" i="5"/>
  <c r="T177" i="5" s="1"/>
  <c r="V177" i="5" s="1"/>
  <c r="R175" i="5"/>
  <c r="T175" i="5" s="1"/>
  <c r="V175" i="5" s="1"/>
  <c r="R173" i="5"/>
  <c r="T173" i="5" s="1"/>
  <c r="V173" i="5" s="1"/>
  <c r="X173" i="5" s="1"/>
  <c r="L549" i="5"/>
  <c r="L444" i="5"/>
  <c r="N444" i="5" s="1"/>
  <c r="P444" i="5" s="1"/>
  <c r="R444" i="5" s="1"/>
  <c r="L442" i="5"/>
  <c r="N442" i="5" s="1"/>
  <c r="P442" i="5" s="1"/>
  <c r="R442" i="5" s="1"/>
  <c r="AC342" i="5"/>
  <c r="L301" i="5"/>
  <c r="L275" i="5"/>
  <c r="T231" i="5"/>
  <c r="V231" i="5" s="1"/>
  <c r="X231" i="5" s="1"/>
  <c r="T220" i="5"/>
  <c r="V220" i="5" s="1"/>
  <c r="X220" i="5" s="1"/>
  <c r="Z220" i="5" s="1"/>
  <c r="R176" i="5"/>
  <c r="T176" i="5" s="1"/>
  <c r="V176" i="5" s="1"/>
  <c r="R174" i="5"/>
  <c r="T174" i="5" s="1"/>
  <c r="V174" i="5" s="1"/>
  <c r="X174" i="5" s="1"/>
  <c r="R172" i="5"/>
  <c r="T172" i="5" s="1"/>
  <c r="V172" i="5" s="1"/>
  <c r="X172" i="5" s="1"/>
  <c r="L128" i="5"/>
  <c r="N257" i="5"/>
  <c r="P257" i="5" s="1"/>
  <c r="L304" i="5"/>
  <c r="T225" i="5"/>
  <c r="AC101" i="5"/>
  <c r="R313" i="5"/>
  <c r="T313" i="5" s="1"/>
  <c r="V313" i="5" s="1"/>
  <c r="X313" i="5" s="1"/>
  <c r="Z313" i="5" s="1"/>
  <c r="AB313" i="5" s="1"/>
  <c r="L305" i="5"/>
  <c r="L303" i="5"/>
  <c r="X105" i="5"/>
  <c r="Z105" i="5" s="1"/>
  <c r="AB105" i="5" s="1"/>
  <c r="AC105" i="5" s="1"/>
  <c r="V392" i="5"/>
  <c r="X392" i="5" s="1"/>
  <c r="Z392" i="5" s="1"/>
  <c r="AC392" i="5" s="1"/>
  <c r="R521" i="5"/>
  <c r="T521" i="5" s="1"/>
  <c r="V521" i="5" s="1"/>
  <c r="X521" i="5" s="1"/>
  <c r="Z521" i="5" s="1"/>
  <c r="AB521" i="5" s="1"/>
  <c r="AC521" i="5" s="1"/>
  <c r="L379" i="5"/>
  <c r="L272" i="5"/>
  <c r="R494" i="5"/>
  <c r="T494" i="5" s="1"/>
  <c r="V494" i="5" s="1"/>
  <c r="X494" i="5" s="1"/>
  <c r="Z494" i="5" s="1"/>
  <c r="T446" i="5"/>
  <c r="V446" i="5" s="1"/>
  <c r="X446" i="5" s="1"/>
  <c r="Z446" i="5" s="1"/>
  <c r="AB446" i="5" s="1"/>
  <c r="AC446" i="5" s="1"/>
  <c r="R432" i="5"/>
  <c r="AC341" i="5"/>
  <c r="R265" i="5"/>
  <c r="T265" i="5" s="1"/>
  <c r="V265" i="5" s="1"/>
  <c r="L223" i="5"/>
  <c r="L615" i="5"/>
  <c r="N615" i="5" s="1"/>
  <c r="P615" i="5" s="1"/>
  <c r="R615" i="5" s="1"/>
  <c r="T615" i="5" s="1"/>
  <c r="V615" i="5" s="1"/>
  <c r="X615" i="5" s="1"/>
  <c r="Z615" i="5" s="1"/>
  <c r="AB615" i="5" s="1"/>
  <c r="AC615" i="5" s="1"/>
  <c r="R493" i="5"/>
  <c r="T493" i="5" s="1"/>
  <c r="V493" i="5" s="1"/>
  <c r="X493" i="5" s="1"/>
  <c r="Z493" i="5" s="1"/>
  <c r="R433" i="5"/>
  <c r="T236" i="5"/>
  <c r="V236" i="5" s="1"/>
  <c r="X236" i="5" s="1"/>
  <c r="R463" i="5"/>
  <c r="T463" i="5" s="1"/>
  <c r="T466" i="5"/>
  <c r="V466" i="5" s="1"/>
  <c r="X466" i="5" s="1"/>
  <c r="Z466" i="5" s="1"/>
  <c r="R464" i="5"/>
  <c r="T464" i="5" s="1"/>
  <c r="T468" i="5"/>
  <c r="T441" i="5"/>
  <c r="V441" i="5" s="1"/>
  <c r="X441" i="5" s="1"/>
  <c r="Z441" i="5" s="1"/>
  <c r="AB441" i="5" s="1"/>
  <c r="AC441" i="5" s="1"/>
  <c r="T536" i="5"/>
  <c r="L411" i="5"/>
  <c r="E5" i="5"/>
  <c r="Z71" i="5" l="1"/>
  <c r="AB71" i="5" s="1"/>
  <c r="X67" i="5"/>
  <c r="Z67" i="5" s="1"/>
  <c r="AB67" i="5" s="1"/>
  <c r="AC67" i="5" s="1"/>
  <c r="V225" i="5"/>
  <c r="X225" i="5" s="1"/>
  <c r="Z225" i="5" s="1"/>
  <c r="AB225" i="5" s="1"/>
  <c r="AC225" i="5" s="1"/>
  <c r="T510" i="5"/>
  <c r="V510" i="5" s="1"/>
  <c r="X510" i="5" s="1"/>
  <c r="Z510" i="5" s="1"/>
  <c r="T513" i="5"/>
  <c r="V513" i="5" s="1"/>
  <c r="X513" i="5" s="1"/>
  <c r="Z513" i="5" s="1"/>
  <c r="T512" i="5"/>
  <c r="V512" i="5" s="1"/>
  <c r="X512" i="5" s="1"/>
  <c r="Z512" i="5" s="1"/>
  <c r="T515" i="5"/>
  <c r="V515" i="5" s="1"/>
  <c r="X515" i="5" s="1"/>
  <c r="Z515" i="5" s="1"/>
  <c r="T511" i="5"/>
  <c r="V511" i="5" s="1"/>
  <c r="X511" i="5" s="1"/>
  <c r="Z511" i="5" s="1"/>
  <c r="T514" i="5"/>
  <c r="V514" i="5" s="1"/>
  <c r="X514" i="5" s="1"/>
  <c r="Z514" i="5" s="1"/>
  <c r="R257" i="5"/>
  <c r="V86" i="5"/>
  <c r="X86" i="5" s="1"/>
  <c r="Z86" i="5" s="1"/>
  <c r="AB509" i="5"/>
  <c r="AC509" i="5" s="1"/>
  <c r="AB140" i="5"/>
  <c r="AC140" i="5" s="1"/>
  <c r="AB141" i="5"/>
  <c r="AC141" i="5" s="1"/>
  <c r="V350" i="5"/>
  <c r="X350" i="5" s="1"/>
  <c r="Z350" i="5" s="1"/>
  <c r="AB350" i="5" s="1"/>
  <c r="AC350" i="5" s="1"/>
  <c r="V355" i="5"/>
  <c r="X355" i="5" s="1"/>
  <c r="Z355" i="5" s="1"/>
  <c r="AB355" i="5" s="1"/>
  <c r="AC355" i="5" s="1"/>
  <c r="AB423" i="5"/>
  <c r="AC423" i="5" s="1"/>
  <c r="AB485" i="5"/>
  <c r="AC485" i="5" s="1"/>
  <c r="AB489" i="5"/>
  <c r="AC489" i="5" s="1"/>
  <c r="V347" i="5"/>
  <c r="X347" i="5" s="1"/>
  <c r="Z347" i="5" s="1"/>
  <c r="AB347" i="5" s="1"/>
  <c r="AC347" i="5" s="1"/>
  <c r="V353" i="5"/>
  <c r="X353" i="5" s="1"/>
  <c r="Z353" i="5" s="1"/>
  <c r="AB353" i="5" s="1"/>
  <c r="AC353" i="5" s="1"/>
  <c r="AB487" i="5"/>
  <c r="AC487" i="5" s="1"/>
  <c r="AB491" i="5"/>
  <c r="AC491" i="5" s="1"/>
  <c r="AB547" i="5"/>
  <c r="AC547" i="5" s="1"/>
  <c r="X559" i="5"/>
  <c r="Z559" i="5" s="1"/>
  <c r="AB559" i="5" s="1"/>
  <c r="AB565" i="5"/>
  <c r="AC565" i="5" s="1"/>
  <c r="V536" i="5"/>
  <c r="X536" i="5" s="1"/>
  <c r="V468" i="5"/>
  <c r="X468" i="5" s="1"/>
  <c r="Z468" i="5" s="1"/>
  <c r="AB466" i="5"/>
  <c r="AC466" i="5" s="1"/>
  <c r="AB494" i="5"/>
  <c r="AC494" i="5" s="1"/>
  <c r="Z278" i="5"/>
  <c r="AB278" i="5" s="1"/>
  <c r="AC278" i="5" s="1"/>
  <c r="Z283" i="5"/>
  <c r="AB283" i="5" s="1"/>
  <c r="AC283" i="5" s="1"/>
  <c r="V318" i="5"/>
  <c r="X318" i="5" s="1"/>
  <c r="Z318" i="5" s="1"/>
  <c r="AB318" i="5" s="1"/>
  <c r="AC318" i="5" s="1"/>
  <c r="V320" i="5"/>
  <c r="X320" i="5" s="1"/>
  <c r="Z320" i="5" s="1"/>
  <c r="AB320" i="5" s="1"/>
  <c r="AC320" i="5" s="1"/>
  <c r="V322" i="5"/>
  <c r="X322" i="5" s="1"/>
  <c r="Z322" i="5" s="1"/>
  <c r="AB322" i="5" s="1"/>
  <c r="AC322" i="5" s="1"/>
  <c r="V324" i="5"/>
  <c r="X324" i="5" s="1"/>
  <c r="Z324" i="5" s="1"/>
  <c r="V326" i="5"/>
  <c r="X326" i="5" s="1"/>
  <c r="Z326" i="5" s="1"/>
  <c r="V328" i="5"/>
  <c r="X328" i="5" s="1"/>
  <c r="Z328" i="5" s="1"/>
  <c r="AB328" i="5" s="1"/>
  <c r="AC328" i="5" s="1"/>
  <c r="Z204" i="5"/>
  <c r="AC204" i="5" s="1"/>
  <c r="Z284" i="5"/>
  <c r="AB284" i="5" s="1"/>
  <c r="AC284" i="5" s="1"/>
  <c r="V317" i="5"/>
  <c r="X317" i="5" s="1"/>
  <c r="Z317" i="5" s="1"/>
  <c r="AB317" i="5" s="1"/>
  <c r="AC317" i="5" s="1"/>
  <c r="V319" i="5"/>
  <c r="X319" i="5" s="1"/>
  <c r="Z319" i="5" s="1"/>
  <c r="AB319" i="5" s="1"/>
  <c r="V321" i="5"/>
  <c r="X321" i="5" s="1"/>
  <c r="Z321" i="5" s="1"/>
  <c r="AB321" i="5" s="1"/>
  <c r="AC321" i="5" s="1"/>
  <c r="V325" i="5"/>
  <c r="X325" i="5" s="1"/>
  <c r="Z325" i="5" s="1"/>
  <c r="Z327" i="5"/>
  <c r="V327" i="5"/>
  <c r="V329" i="5"/>
  <c r="X329" i="5" s="1"/>
  <c r="V349" i="5"/>
  <c r="X349" i="5" s="1"/>
  <c r="Z349" i="5" s="1"/>
  <c r="AB349" i="5" s="1"/>
  <c r="AC349" i="5" s="1"/>
  <c r="V351" i="5"/>
  <c r="X351" i="5" s="1"/>
  <c r="Z351" i="5" s="1"/>
  <c r="AB351" i="5" s="1"/>
  <c r="AC351" i="5" s="1"/>
  <c r="V354" i="5"/>
  <c r="X354" i="5" s="1"/>
  <c r="Z354" i="5" s="1"/>
  <c r="AB354" i="5" s="1"/>
  <c r="AC354" i="5" s="1"/>
  <c r="V357" i="5"/>
  <c r="X357" i="5" s="1"/>
  <c r="Z357" i="5" s="1"/>
  <c r="AB357" i="5" s="1"/>
  <c r="AC357" i="5" s="1"/>
  <c r="AB422" i="5"/>
  <c r="AC424" i="5"/>
  <c r="AB486" i="5"/>
  <c r="AC486" i="5" s="1"/>
  <c r="AB488" i="5"/>
  <c r="AC488" i="5" s="1"/>
  <c r="AB490" i="5"/>
  <c r="AC490" i="5" s="1"/>
  <c r="AB492" i="5"/>
  <c r="AC492" i="5" s="1"/>
  <c r="V527" i="5"/>
  <c r="X527" i="5" s="1"/>
  <c r="Z527" i="5" s="1"/>
  <c r="AB527" i="5" s="1"/>
  <c r="AC527" i="5" s="1"/>
  <c r="V533" i="5"/>
  <c r="X533" i="5" s="1"/>
  <c r="Z533" i="5" s="1"/>
  <c r="AB533" i="5" s="1"/>
  <c r="AC533" i="5" s="1"/>
  <c r="AB570" i="5"/>
  <c r="AC570" i="5" s="1"/>
  <c r="V537" i="5"/>
  <c r="X537" i="5" s="1"/>
  <c r="Z537" i="5" s="1"/>
  <c r="AB537" i="5" s="1"/>
  <c r="AC537" i="5" s="1"/>
  <c r="Z541" i="5"/>
  <c r="AB541" i="5" s="1"/>
  <c r="AC541" i="5" s="1"/>
  <c r="AB495" i="5"/>
  <c r="AC495" i="5" s="1"/>
  <c r="AB499" i="5"/>
  <c r="AC499" i="5" s="1"/>
  <c r="AB476" i="5"/>
  <c r="AC476" i="5" s="1"/>
  <c r="AB484" i="5"/>
  <c r="AC484" i="5" s="1"/>
  <c r="AB477" i="5"/>
  <c r="AC477" i="5" s="1"/>
  <c r="AB481" i="5"/>
  <c r="AC481" i="5" s="1"/>
  <c r="AB450" i="5"/>
  <c r="AC450" i="5" s="1"/>
  <c r="AB401" i="5"/>
  <c r="AC401" i="5" s="1"/>
  <c r="AB405" i="5"/>
  <c r="AC405" i="5" s="1"/>
  <c r="AB406" i="5"/>
  <c r="AC406" i="5" s="1"/>
  <c r="AB400" i="5"/>
  <c r="AC400" i="5" s="1"/>
  <c r="T373" i="5"/>
  <c r="V373" i="5" s="1"/>
  <c r="X373" i="5" s="1"/>
  <c r="Z373" i="5" s="1"/>
  <c r="AB373" i="5" s="1"/>
  <c r="AC373" i="5" s="1"/>
  <c r="R247" i="5"/>
  <c r="T247" i="5" s="1"/>
  <c r="V247" i="5" s="1"/>
  <c r="X247" i="5" s="1"/>
  <c r="Z247" i="5" s="1"/>
  <c r="AB247" i="5" s="1"/>
  <c r="AC247" i="5" s="1"/>
  <c r="X556" i="5"/>
  <c r="Z556" i="5" s="1"/>
  <c r="AB556" i="5" s="1"/>
  <c r="AC556" i="5" s="1"/>
  <c r="AB543" i="5"/>
  <c r="AC543" i="5" s="1"/>
  <c r="Z542" i="5"/>
  <c r="AB542" i="5" s="1"/>
  <c r="AC542" i="5" s="1"/>
  <c r="AB496" i="5"/>
  <c r="AC496" i="5" s="1"/>
  <c r="AB500" i="5"/>
  <c r="AC500" i="5" s="1"/>
  <c r="AB478" i="5"/>
  <c r="AC478" i="5" s="1"/>
  <c r="AB482" i="5"/>
  <c r="AC482" i="5" s="1"/>
  <c r="V475" i="5"/>
  <c r="X475" i="5" s="1"/>
  <c r="Z475" i="5" s="1"/>
  <c r="AB479" i="5"/>
  <c r="AC479" i="5" s="1"/>
  <c r="AB483" i="5"/>
  <c r="AC483" i="5" s="1"/>
  <c r="AB452" i="5"/>
  <c r="AC452" i="5" s="1"/>
  <c r="AB451" i="5"/>
  <c r="AC451" i="5" s="1"/>
  <c r="AB407" i="5"/>
  <c r="AC407" i="5" s="1"/>
  <c r="T403" i="5"/>
  <c r="V403" i="5" s="1"/>
  <c r="X403" i="5" s="1"/>
  <c r="Z403" i="5" s="1"/>
  <c r="AB404" i="5"/>
  <c r="AC404" i="5" s="1"/>
  <c r="AB398" i="5"/>
  <c r="AC398" i="5" s="1"/>
  <c r="AB395" i="5"/>
  <c r="AC395" i="5" s="1"/>
  <c r="T374" i="5"/>
  <c r="V374" i="5" s="1"/>
  <c r="X374" i="5" s="1"/>
  <c r="Z374" i="5" s="1"/>
  <c r="AB374" i="5" s="1"/>
  <c r="AC374" i="5" s="1"/>
  <c r="T375" i="5"/>
  <c r="V375" i="5" s="1"/>
  <c r="X375" i="5" s="1"/>
  <c r="Z375" i="5" s="1"/>
  <c r="AB375" i="5" s="1"/>
  <c r="AC375" i="5" s="1"/>
  <c r="T269" i="5"/>
  <c r="V269" i="5" s="1"/>
  <c r="X269" i="5" s="1"/>
  <c r="Z269" i="5" s="1"/>
  <c r="AB269" i="5" s="1"/>
  <c r="R241" i="5"/>
  <c r="T241" i="5" s="1"/>
  <c r="V241" i="5" s="1"/>
  <c r="X241" i="5" s="1"/>
  <c r="Z241" i="5" s="1"/>
  <c r="X103" i="5"/>
  <c r="Z103" i="5" s="1"/>
  <c r="AB103" i="5" s="1"/>
  <c r="AC103" i="5" s="1"/>
  <c r="Z123" i="5"/>
  <c r="AB123" i="5" s="1"/>
  <c r="AC123" i="5" s="1"/>
  <c r="Z124" i="5"/>
  <c r="AB124" i="5" s="1"/>
  <c r="AC124" i="5" s="1"/>
  <c r="X176" i="5"/>
  <c r="Z176" i="5" s="1"/>
  <c r="AB176" i="5" s="1"/>
  <c r="AC176" i="5" s="1"/>
  <c r="X175" i="5"/>
  <c r="Z175" i="5" s="1"/>
  <c r="AB175" i="5" s="1"/>
  <c r="AC175" i="5" s="1"/>
  <c r="R198" i="5"/>
  <c r="T198" i="5" s="1"/>
  <c r="V198" i="5" s="1"/>
  <c r="X198" i="5" s="1"/>
  <c r="Z198" i="5" s="1"/>
  <c r="AB198" i="5" s="1"/>
  <c r="AC198" i="5" s="1"/>
  <c r="R197" i="5"/>
  <c r="T197" i="5" s="1"/>
  <c r="V197" i="5" s="1"/>
  <c r="X197" i="5" s="1"/>
  <c r="Z197" i="5" s="1"/>
  <c r="AC161" i="5"/>
  <c r="X177" i="5"/>
  <c r="Z177" i="5" s="1"/>
  <c r="AB177" i="5" s="1"/>
  <c r="AC177" i="5" s="1"/>
  <c r="R200" i="5"/>
  <c r="T200" i="5" s="1"/>
  <c r="V200" i="5" s="1"/>
  <c r="X200" i="5" s="1"/>
  <c r="Z200" i="5" s="1"/>
  <c r="V159" i="5"/>
  <c r="X159" i="5" s="1"/>
  <c r="Z159" i="5" s="1"/>
  <c r="AB159" i="5" s="1"/>
  <c r="AC159" i="5" s="1"/>
  <c r="Z93" i="5"/>
  <c r="AB93" i="5" s="1"/>
  <c r="AC93" i="5" s="1"/>
  <c r="X90" i="5"/>
  <c r="AB414" i="5"/>
  <c r="AC414" i="5" s="1"/>
  <c r="AB544" i="5"/>
  <c r="AC544" i="5" s="1"/>
  <c r="AB545" i="5"/>
  <c r="AC545" i="5" s="1"/>
  <c r="AB546" i="5"/>
  <c r="AC546" i="5" s="1"/>
  <c r="AB553" i="5"/>
  <c r="AC553" i="5" s="1"/>
  <c r="AB497" i="5"/>
  <c r="AC497" i="5" s="1"/>
  <c r="AB498" i="5"/>
  <c r="AC498" i="5" s="1"/>
  <c r="AB493" i="5"/>
  <c r="AC493" i="5" s="1"/>
  <c r="V362" i="5"/>
  <c r="X362" i="5" s="1"/>
  <c r="Z362" i="5" s="1"/>
  <c r="AB362" i="5" s="1"/>
  <c r="V365" i="5"/>
  <c r="X365" i="5" s="1"/>
  <c r="Z365" i="5" s="1"/>
  <c r="AB365" i="5" s="1"/>
  <c r="V364" i="5"/>
  <c r="X364" i="5" s="1"/>
  <c r="Z364" i="5" s="1"/>
  <c r="AB364" i="5" s="1"/>
  <c r="AC364" i="5" s="1"/>
  <c r="X361" i="5"/>
  <c r="Z361" i="5" s="1"/>
  <c r="AB361" i="5" s="1"/>
  <c r="AC361" i="5" s="1"/>
  <c r="V359" i="5"/>
  <c r="X359" i="5" s="1"/>
  <c r="Z359" i="5" s="1"/>
  <c r="AB359" i="5" s="1"/>
  <c r="AC359" i="5" s="1"/>
  <c r="Z260" i="5"/>
  <c r="AB260" i="5" s="1"/>
  <c r="AC260" i="5" s="1"/>
  <c r="Z266" i="5"/>
  <c r="AB266" i="5" s="1"/>
  <c r="AC251" i="5"/>
  <c r="AC250" i="5"/>
  <c r="Z164" i="5"/>
  <c r="AB164" i="5" s="1"/>
  <c r="AC164" i="5" s="1"/>
  <c r="Z165" i="5"/>
  <c r="AB165" i="5" s="1"/>
  <c r="AC165" i="5" s="1"/>
  <c r="Z174" i="5"/>
  <c r="Z166" i="5"/>
  <c r="AB166" i="5" s="1"/>
  <c r="AC166" i="5" s="1"/>
  <c r="Z172" i="5"/>
  <c r="Z173" i="5"/>
  <c r="Z162" i="5"/>
  <c r="Z203" i="5"/>
  <c r="AB203" i="5" s="1"/>
  <c r="Z196" i="5"/>
  <c r="AB196" i="5" s="1"/>
  <c r="Z202" i="5"/>
  <c r="AB202" i="5" s="1"/>
  <c r="AC254" i="5"/>
  <c r="AC253" i="5"/>
  <c r="Z245" i="5"/>
  <c r="Z244" i="5"/>
  <c r="Z246" i="5"/>
  <c r="AB246" i="5" s="1"/>
  <c r="AC246" i="5" s="1"/>
  <c r="Z236" i="5"/>
  <c r="Z239" i="5"/>
  <c r="Z231" i="5"/>
  <c r="AB231" i="5" s="1"/>
  <c r="AC231" i="5" s="1"/>
  <c r="Z273" i="5"/>
  <c r="AB273" i="5" s="1"/>
  <c r="N379" i="5"/>
  <c r="P379" i="5" s="1"/>
  <c r="R379" i="5" s="1"/>
  <c r="T379" i="5" s="1"/>
  <c r="V379" i="5" s="1"/>
  <c r="X379" i="5" s="1"/>
  <c r="Z379" i="5" s="1"/>
  <c r="AB379" i="5" s="1"/>
  <c r="AC379" i="5" s="1"/>
  <c r="N303" i="5"/>
  <c r="P303" i="5" s="1"/>
  <c r="R303" i="5" s="1"/>
  <c r="T303" i="5" s="1"/>
  <c r="V303" i="5" s="1"/>
  <c r="X303" i="5" s="1"/>
  <c r="Z303" i="5" s="1"/>
  <c r="AB303" i="5" s="1"/>
  <c r="AC303" i="5" s="1"/>
  <c r="AC220" i="5"/>
  <c r="N275" i="5"/>
  <c r="P275" i="5" s="1"/>
  <c r="R275" i="5" s="1"/>
  <c r="T275" i="5" s="1"/>
  <c r="V275" i="5" s="1"/>
  <c r="X275" i="5" s="1"/>
  <c r="N274" i="5"/>
  <c r="P274" i="5" s="1"/>
  <c r="R274" i="5" s="1"/>
  <c r="T274" i="5" s="1"/>
  <c r="V274" i="5" s="1"/>
  <c r="X274" i="5" s="1"/>
  <c r="N280" i="5"/>
  <c r="P280" i="5" s="1"/>
  <c r="R280" i="5" s="1"/>
  <c r="T280" i="5" s="1"/>
  <c r="V280" i="5" s="1"/>
  <c r="X280" i="5" s="1"/>
  <c r="N300" i="5"/>
  <c r="P300" i="5" s="1"/>
  <c r="R300" i="5" s="1"/>
  <c r="T300" i="5" s="1"/>
  <c r="V300" i="5" s="1"/>
  <c r="X300" i="5" s="1"/>
  <c r="Z300" i="5" s="1"/>
  <c r="AB300" i="5" s="1"/>
  <c r="AC300" i="5" s="1"/>
  <c r="R523" i="5"/>
  <c r="T523" i="5" s="1"/>
  <c r="V523" i="5" s="1"/>
  <c r="X523" i="5" s="1"/>
  <c r="Z523" i="5" s="1"/>
  <c r="R472" i="5"/>
  <c r="T472" i="5" s="1"/>
  <c r="N305" i="5"/>
  <c r="P305" i="5" s="1"/>
  <c r="R305" i="5" s="1"/>
  <c r="T305" i="5" s="1"/>
  <c r="V305" i="5" s="1"/>
  <c r="X305" i="5" s="1"/>
  <c r="Z305" i="5" s="1"/>
  <c r="N304" i="5"/>
  <c r="P304" i="5" s="1"/>
  <c r="R304" i="5" s="1"/>
  <c r="T304" i="5" s="1"/>
  <c r="V304" i="5" s="1"/>
  <c r="X304" i="5" s="1"/>
  <c r="Z304" i="5" s="1"/>
  <c r="AB304" i="5" s="1"/>
  <c r="AC304" i="5" s="1"/>
  <c r="N301" i="5"/>
  <c r="P301" i="5" s="1"/>
  <c r="R301" i="5" s="1"/>
  <c r="T301" i="5" s="1"/>
  <c r="V301" i="5" s="1"/>
  <c r="X301" i="5" s="1"/>
  <c r="Z301" i="5" s="1"/>
  <c r="AB301" i="5" s="1"/>
  <c r="N276" i="5"/>
  <c r="P276" i="5" s="1"/>
  <c r="R276" i="5" s="1"/>
  <c r="T276" i="5" s="1"/>
  <c r="V276" i="5" s="1"/>
  <c r="X276" i="5" s="1"/>
  <c r="N297" i="5"/>
  <c r="P297" i="5" s="1"/>
  <c r="R297" i="5" s="1"/>
  <c r="T297" i="5" s="1"/>
  <c r="V297" i="5" s="1"/>
  <c r="X297" i="5" s="1"/>
  <c r="Z297" i="5" s="1"/>
  <c r="AB297" i="5" s="1"/>
  <c r="R540" i="5"/>
  <c r="T540" i="5" s="1"/>
  <c r="V540" i="5" s="1"/>
  <c r="X540" i="5" s="1"/>
  <c r="R522" i="5"/>
  <c r="T522" i="5" s="1"/>
  <c r="V522" i="5" s="1"/>
  <c r="X522" i="5" s="1"/>
  <c r="Z522" i="5" s="1"/>
  <c r="AB522" i="5" s="1"/>
  <c r="R525" i="5"/>
  <c r="T525" i="5" s="1"/>
  <c r="V525" i="5" s="1"/>
  <c r="X525" i="5" s="1"/>
  <c r="Z525" i="5" s="1"/>
  <c r="AB525" i="5" s="1"/>
  <c r="X467" i="5"/>
  <c r="Z467" i="5" s="1"/>
  <c r="AB467" i="5" s="1"/>
  <c r="AC467" i="5" s="1"/>
  <c r="R467" i="5"/>
  <c r="R471" i="5"/>
  <c r="T471" i="5" s="1"/>
  <c r="R470" i="5"/>
  <c r="T470" i="5" s="1"/>
  <c r="R390" i="5"/>
  <c r="T390" i="5" s="1"/>
  <c r="V390" i="5" s="1"/>
  <c r="X390" i="5" s="1"/>
  <c r="Z390" i="5" s="1"/>
  <c r="R391" i="5"/>
  <c r="T391" i="5" s="1"/>
  <c r="V391" i="5" s="1"/>
  <c r="X391" i="5" s="1"/>
  <c r="Z391" i="5" s="1"/>
  <c r="AB391" i="5" s="1"/>
  <c r="R343" i="5"/>
  <c r="T343" i="5" s="1"/>
  <c r="V343" i="5" s="1"/>
  <c r="X343" i="5" s="1"/>
  <c r="Z343" i="5" s="1"/>
  <c r="AB343" i="5" s="1"/>
  <c r="R208" i="5"/>
  <c r="T208" i="5" s="1"/>
  <c r="V208" i="5" s="1"/>
  <c r="X208" i="5" s="1"/>
  <c r="Z208" i="5" s="1"/>
  <c r="AB208" i="5" s="1"/>
  <c r="R212" i="5"/>
  <c r="T212" i="5" s="1"/>
  <c r="V212" i="5" s="1"/>
  <c r="X212" i="5" s="1"/>
  <c r="Z212" i="5" s="1"/>
  <c r="AB212" i="5" s="1"/>
  <c r="R211" i="5"/>
  <c r="T211" i="5" s="1"/>
  <c r="V211" i="5" s="1"/>
  <c r="X211" i="5" s="1"/>
  <c r="Z211" i="5" s="1"/>
  <c r="AB211" i="5" s="1"/>
  <c r="R221" i="5"/>
  <c r="T221" i="5" s="1"/>
  <c r="V221" i="5" s="1"/>
  <c r="X221" i="5" s="1"/>
  <c r="Z221" i="5" s="1"/>
  <c r="AB221" i="5" s="1"/>
  <c r="R153" i="5"/>
  <c r="T153" i="5" s="1"/>
  <c r="V153" i="5" s="1"/>
  <c r="X153" i="5" s="1"/>
  <c r="Z153" i="5" s="1"/>
  <c r="AB153" i="5" s="1"/>
  <c r="AC153" i="5" s="1"/>
  <c r="R157" i="5"/>
  <c r="T157" i="5" s="1"/>
  <c r="R156" i="5"/>
  <c r="T156" i="5" s="1"/>
  <c r="V156" i="5" s="1"/>
  <c r="R127" i="5"/>
  <c r="T127" i="5" s="1"/>
  <c r="V127" i="5" s="1"/>
  <c r="X127" i="5" s="1"/>
  <c r="N549" i="5"/>
  <c r="P549" i="5" s="1"/>
  <c r="R549" i="5" s="1"/>
  <c r="T549" i="5" s="1"/>
  <c r="V549" i="5" s="1"/>
  <c r="X549" i="5" s="1"/>
  <c r="Z549" i="5" s="1"/>
  <c r="R539" i="5"/>
  <c r="T539" i="5" s="1"/>
  <c r="R469" i="5"/>
  <c r="T469" i="5" s="1"/>
  <c r="R389" i="5"/>
  <c r="T389" i="5" s="1"/>
  <c r="R393" i="5"/>
  <c r="T393" i="5" s="1"/>
  <c r="V393" i="5" s="1"/>
  <c r="X393" i="5" s="1"/>
  <c r="Z393" i="5" s="1"/>
  <c r="AB393" i="5" s="1"/>
  <c r="R210" i="5"/>
  <c r="T210" i="5" s="1"/>
  <c r="V210" i="5" s="1"/>
  <c r="X210" i="5" s="1"/>
  <c r="Z210" i="5" s="1"/>
  <c r="AB210" i="5" s="1"/>
  <c r="R222" i="5"/>
  <c r="T222" i="5" s="1"/>
  <c r="V222" i="5" s="1"/>
  <c r="X222" i="5" s="1"/>
  <c r="Z222" i="5" s="1"/>
  <c r="AB222" i="5" s="1"/>
  <c r="AC209" i="5"/>
  <c r="R219" i="5"/>
  <c r="T219" i="5" s="1"/>
  <c r="V219" i="5" s="1"/>
  <c r="X219" i="5" s="1"/>
  <c r="Z219" i="5" s="1"/>
  <c r="AB219" i="5" s="1"/>
  <c r="R224" i="5"/>
  <c r="T224" i="5" s="1"/>
  <c r="V224" i="5" s="1"/>
  <c r="X224" i="5" s="1"/>
  <c r="Z224" i="5" s="1"/>
  <c r="AB224" i="5" s="1"/>
  <c r="R149" i="5"/>
  <c r="T149" i="5" s="1"/>
  <c r="V149" i="5" s="1"/>
  <c r="R155" i="5"/>
  <c r="T155" i="5" s="1"/>
  <c r="V155" i="5" s="1"/>
  <c r="R154" i="5"/>
  <c r="T154" i="5" s="1"/>
  <c r="V154" i="5" s="1"/>
  <c r="R126" i="5"/>
  <c r="T126" i="5" s="1"/>
  <c r="V126" i="5" s="1"/>
  <c r="X126" i="5" s="1"/>
  <c r="T122" i="5"/>
  <c r="V122" i="5" s="1"/>
  <c r="X122" i="5" s="1"/>
  <c r="AC569" i="5"/>
  <c r="T572" i="5"/>
  <c r="V572" i="5" s="1"/>
  <c r="X572" i="5" s="1"/>
  <c r="Z572" i="5" s="1"/>
  <c r="AB572" i="5" s="1"/>
  <c r="V576" i="5"/>
  <c r="X576" i="5" s="1"/>
  <c r="Z576" i="5" s="1"/>
  <c r="AB576" i="5" s="1"/>
  <c r="AC578" i="5"/>
  <c r="AC580" i="5"/>
  <c r="AC583" i="5"/>
  <c r="AC579" i="5"/>
  <c r="AC584" i="5"/>
  <c r="AC564" i="5"/>
  <c r="AC568" i="5"/>
  <c r="T575" i="5"/>
  <c r="V575" i="5" s="1"/>
  <c r="X575" i="5" s="1"/>
  <c r="Z575" i="5" s="1"/>
  <c r="AB575" i="5" s="1"/>
  <c r="AC581" i="5"/>
  <c r="V597" i="5"/>
  <c r="X597" i="5" s="1"/>
  <c r="Z597" i="5" s="1"/>
  <c r="AB597" i="5" s="1"/>
  <c r="AC597" i="5" s="1"/>
  <c r="X89" i="5"/>
  <c r="N128" i="5"/>
  <c r="P128" i="5" s="1"/>
  <c r="N223" i="5"/>
  <c r="P223" i="5" s="1"/>
  <c r="N249" i="5"/>
  <c r="P249" i="5" s="1"/>
  <c r="R249" i="5" s="1"/>
  <c r="N272" i="5"/>
  <c r="P272" i="5" s="1"/>
  <c r="R272" i="5" s="1"/>
  <c r="T272" i="5" s="1"/>
  <c r="V272" i="5" s="1"/>
  <c r="X272" i="5" s="1"/>
  <c r="Z272" i="5" s="1"/>
  <c r="AB272" i="5" s="1"/>
  <c r="AC272" i="5" s="1"/>
  <c r="N337" i="5"/>
  <c r="P337" i="5" s="1"/>
  <c r="R337" i="5" s="1"/>
  <c r="T337" i="5" s="1"/>
  <c r="V337" i="5" s="1"/>
  <c r="X337" i="5" s="1"/>
  <c r="Z337" i="5" s="1"/>
  <c r="AB337" i="5" s="1"/>
  <c r="AC337" i="5" s="1"/>
  <c r="N411" i="5"/>
  <c r="P411" i="5" s="1"/>
  <c r="R411" i="5" s="1"/>
  <c r="T411" i="5" s="1"/>
  <c r="V411" i="5" s="1"/>
  <c r="X411" i="5" s="1"/>
  <c r="Z411" i="5" s="1"/>
  <c r="T444" i="5"/>
  <c r="V444" i="5" s="1"/>
  <c r="X444" i="5" s="1"/>
  <c r="Z444" i="5" s="1"/>
  <c r="AB444" i="5" s="1"/>
  <c r="AC444" i="5" s="1"/>
  <c r="T442" i="5"/>
  <c r="V442" i="5" s="1"/>
  <c r="X442" i="5" s="1"/>
  <c r="Z442" i="5" s="1"/>
  <c r="AB442" i="5" s="1"/>
  <c r="AC442" i="5" s="1"/>
  <c r="N252" i="5"/>
  <c r="AC86" i="5"/>
  <c r="X268" i="5"/>
  <c r="X265" i="5"/>
  <c r="AC313" i="5"/>
  <c r="AC312" i="5"/>
  <c r="L69" i="5"/>
  <c r="N69" i="5" s="1"/>
  <c r="P69" i="5" s="1"/>
  <c r="L65" i="5"/>
  <c r="N65" i="5" s="1"/>
  <c r="N88" i="5"/>
  <c r="P88" i="5" s="1"/>
  <c r="N84" i="5"/>
  <c r="T436" i="5"/>
  <c r="V436" i="5" s="1"/>
  <c r="X436" i="5" s="1"/>
  <c r="Z436" i="5" s="1"/>
  <c r="AB436" i="5" s="1"/>
  <c r="AC436" i="5" s="1"/>
  <c r="T437" i="5"/>
  <c r="V437" i="5" s="1"/>
  <c r="X437" i="5" s="1"/>
  <c r="Z437" i="5" s="1"/>
  <c r="AB437" i="5" s="1"/>
  <c r="AC437" i="5" s="1"/>
  <c r="T438" i="5"/>
  <c r="V438" i="5" s="1"/>
  <c r="X438" i="5" s="1"/>
  <c r="Z438" i="5" s="1"/>
  <c r="AB438" i="5" s="1"/>
  <c r="AC438" i="5" s="1"/>
  <c r="T439" i="5"/>
  <c r="V439" i="5" s="1"/>
  <c r="X439" i="5" s="1"/>
  <c r="Z439" i="5" s="1"/>
  <c r="AB439" i="5" s="1"/>
  <c r="AC439" i="5" s="1"/>
  <c r="T440" i="5"/>
  <c r="V440" i="5" s="1"/>
  <c r="X440" i="5" s="1"/>
  <c r="Z440" i="5" s="1"/>
  <c r="AB440" i="5" s="1"/>
  <c r="AC440" i="5" s="1"/>
  <c r="T431" i="5"/>
  <c r="V431" i="5" s="1"/>
  <c r="X431" i="5" s="1"/>
  <c r="Z431" i="5" s="1"/>
  <c r="AB431" i="5" s="1"/>
  <c r="AC431" i="5" s="1"/>
  <c r="T433" i="5"/>
  <c r="V433" i="5" s="1"/>
  <c r="X433" i="5" s="1"/>
  <c r="Z433" i="5" s="1"/>
  <c r="AB433" i="5" s="1"/>
  <c r="AC433" i="5" s="1"/>
  <c r="T430" i="5"/>
  <c r="V430" i="5" s="1"/>
  <c r="X430" i="5" s="1"/>
  <c r="Z430" i="5" s="1"/>
  <c r="AB430" i="5" s="1"/>
  <c r="AC430" i="5" s="1"/>
  <c r="T432" i="5"/>
  <c r="V432" i="5" s="1"/>
  <c r="X432" i="5" s="1"/>
  <c r="Z432" i="5" s="1"/>
  <c r="AB432" i="5" s="1"/>
  <c r="AC432" i="5" s="1"/>
  <c r="V464" i="5"/>
  <c r="X464" i="5" s="1"/>
  <c r="Z464" i="5" s="1"/>
  <c r="V463" i="5"/>
  <c r="X463" i="5" s="1"/>
  <c r="Z463" i="5" s="1"/>
  <c r="Q23" i="5"/>
  <c r="O23" i="5"/>
  <c r="AB514" i="5" l="1"/>
  <c r="AC514" i="5" s="1"/>
  <c r="AB513" i="5"/>
  <c r="AC513" i="5" s="1"/>
  <c r="AB515" i="5"/>
  <c r="AC515" i="5" s="1"/>
  <c r="AB512" i="5"/>
  <c r="AC512" i="5" s="1"/>
  <c r="AB511" i="5"/>
  <c r="AC511" i="5" s="1"/>
  <c r="AB510" i="5"/>
  <c r="AC510" i="5" s="1"/>
  <c r="T249" i="5"/>
  <c r="R88" i="5"/>
  <c r="T88" i="5" s="1"/>
  <c r="V88" i="5" s="1"/>
  <c r="P84" i="5"/>
  <c r="R84" i="5" s="1"/>
  <c r="T84" i="5" s="1"/>
  <c r="V84" i="5" s="1"/>
  <c r="X84" i="5" s="1"/>
  <c r="Z84" i="5" s="1"/>
  <c r="AB84" i="5" s="1"/>
  <c r="R69" i="5"/>
  <c r="P65" i="5"/>
  <c r="T257" i="5"/>
  <c r="V257" i="5" s="1"/>
  <c r="P252" i="5"/>
  <c r="R252" i="5" s="1"/>
  <c r="T252" i="5" s="1"/>
  <c r="N248" i="5"/>
  <c r="O248" i="5" s="1"/>
  <c r="AB241" i="5"/>
  <c r="AC241" i="5" s="1"/>
  <c r="Z329" i="5"/>
  <c r="AB329" i="5" s="1"/>
  <c r="AC329" i="5" s="1"/>
  <c r="AB327" i="5"/>
  <c r="AC327" i="5" s="1"/>
  <c r="AB325" i="5"/>
  <c r="AC325" i="5" s="1"/>
  <c r="AB326" i="5"/>
  <c r="AC326" i="5" s="1"/>
  <c r="AB324" i="5"/>
  <c r="AC324" i="5" s="1"/>
  <c r="AB468" i="5"/>
  <c r="AC468" i="5" s="1"/>
  <c r="Z536" i="5"/>
  <c r="AB536" i="5" s="1"/>
  <c r="AC536" i="5" s="1"/>
  <c r="AB464" i="5"/>
  <c r="AC464" i="5" s="1"/>
  <c r="V389" i="5"/>
  <c r="X389" i="5" s="1"/>
  <c r="Z389" i="5" s="1"/>
  <c r="AB389" i="5" s="1"/>
  <c r="V539" i="5"/>
  <c r="X539" i="5" s="1"/>
  <c r="V470" i="5"/>
  <c r="X470" i="5" s="1"/>
  <c r="Z470" i="5" s="1"/>
  <c r="Z540" i="5"/>
  <c r="AB540" i="5" s="1"/>
  <c r="AC540" i="5" s="1"/>
  <c r="V472" i="5"/>
  <c r="X472" i="5" s="1"/>
  <c r="Z472" i="5" s="1"/>
  <c r="Z274" i="5"/>
  <c r="AB274" i="5" s="1"/>
  <c r="Z275" i="5"/>
  <c r="AB275" i="5" s="1"/>
  <c r="AC275" i="5" s="1"/>
  <c r="AB239" i="5"/>
  <c r="AC239" i="5" s="1"/>
  <c r="AB244" i="5"/>
  <c r="AC244" i="5" s="1"/>
  <c r="AB463" i="5"/>
  <c r="AC463" i="5" s="1"/>
  <c r="AB411" i="5"/>
  <c r="AC411" i="5" s="1"/>
  <c r="V469" i="5"/>
  <c r="X469" i="5" s="1"/>
  <c r="Z469" i="5" s="1"/>
  <c r="AB390" i="5"/>
  <c r="AC390" i="5" s="1"/>
  <c r="V471" i="5"/>
  <c r="X471" i="5" s="1"/>
  <c r="Z471" i="5" s="1"/>
  <c r="Z276" i="5"/>
  <c r="AB276" i="5" s="1"/>
  <c r="AC276" i="5" s="1"/>
  <c r="AB305" i="5"/>
  <c r="AC305" i="5" s="1"/>
  <c r="Z280" i="5"/>
  <c r="AB280" i="5" s="1"/>
  <c r="AC280" i="5" s="1"/>
  <c r="AB236" i="5"/>
  <c r="AC236" i="5" s="1"/>
  <c r="AB245" i="5"/>
  <c r="AC245" i="5" s="1"/>
  <c r="AB403" i="5"/>
  <c r="AC403" i="5" s="1"/>
  <c r="AB475" i="5"/>
  <c r="AC475" i="5" s="1"/>
  <c r="AB200" i="5"/>
  <c r="Z89" i="5"/>
  <c r="AC89" i="5" s="1"/>
  <c r="Z122" i="5"/>
  <c r="AB122" i="5" s="1"/>
  <c r="AC122" i="5" s="1"/>
  <c r="X154" i="5"/>
  <c r="Z154" i="5" s="1"/>
  <c r="AB154" i="5" s="1"/>
  <c r="AC154" i="5" s="1"/>
  <c r="X149" i="5"/>
  <c r="Z149" i="5" s="1"/>
  <c r="AB149" i="5" s="1"/>
  <c r="AC149" i="5" s="1"/>
  <c r="X156" i="5"/>
  <c r="Z156" i="5" s="1"/>
  <c r="AB156" i="5" s="1"/>
  <c r="AC156" i="5" s="1"/>
  <c r="AB197" i="5"/>
  <c r="AC197" i="5" s="1"/>
  <c r="AB173" i="5"/>
  <c r="AC173" i="5" s="1"/>
  <c r="Z90" i="5"/>
  <c r="AB90" i="5" s="1"/>
  <c r="AC90" i="5" s="1"/>
  <c r="X155" i="5"/>
  <c r="Z155" i="5" s="1"/>
  <c r="AB155" i="5" s="1"/>
  <c r="AC155" i="5" s="1"/>
  <c r="X157" i="5"/>
  <c r="Z157" i="5" s="1"/>
  <c r="AB157" i="5" s="1"/>
  <c r="AC157" i="5" s="1"/>
  <c r="AC196" i="5"/>
  <c r="AB162" i="5"/>
  <c r="AC162" i="5" s="1"/>
  <c r="AB172" i="5"/>
  <c r="AC172" i="5" s="1"/>
  <c r="AB174" i="5"/>
  <c r="AC174" i="5" s="1"/>
  <c r="Z126" i="5"/>
  <c r="AB126" i="5" s="1"/>
  <c r="AC126" i="5" s="1"/>
  <c r="Z127" i="5"/>
  <c r="AB127" i="5" s="1"/>
  <c r="AC127" i="5" s="1"/>
  <c r="AB549" i="5"/>
  <c r="AC549" i="5" s="1"/>
  <c r="Z265" i="5"/>
  <c r="Z268" i="5"/>
  <c r="AC219" i="5"/>
  <c r="AC222" i="5"/>
  <c r="AC211" i="5"/>
  <c r="AC208" i="5"/>
  <c r="AC224" i="5"/>
  <c r="AC210" i="5"/>
  <c r="AC221" i="5"/>
  <c r="AC212" i="5"/>
  <c r="R223" i="5"/>
  <c r="T223" i="5" s="1"/>
  <c r="V223" i="5" s="1"/>
  <c r="X223" i="5" s="1"/>
  <c r="Z223" i="5" s="1"/>
  <c r="AB223" i="5" s="1"/>
  <c r="R128" i="5"/>
  <c r="T128" i="5" s="1"/>
  <c r="V128" i="5" s="1"/>
  <c r="X128" i="5" s="1"/>
  <c r="AC73" i="5"/>
  <c r="X88" i="5"/>
  <c r="M23" i="5"/>
  <c r="X257" i="5" l="1"/>
  <c r="T69" i="5"/>
  <c r="R65" i="5"/>
  <c r="V249" i="5"/>
  <c r="T248" i="5"/>
  <c r="V252" i="5"/>
  <c r="X252" i="5" s="1"/>
  <c r="R248" i="5"/>
  <c r="AB471" i="5"/>
  <c r="AC471" i="5" s="1"/>
  <c r="AB472" i="5"/>
  <c r="AC472" i="5" s="1"/>
  <c r="Z539" i="5"/>
  <c r="AB539" i="5" s="1"/>
  <c r="AC539" i="5" s="1"/>
  <c r="AB469" i="5"/>
  <c r="AC469" i="5" s="1"/>
  <c r="AB470" i="5"/>
  <c r="AC470" i="5" s="1"/>
  <c r="AB268" i="5"/>
  <c r="AC268" i="5" s="1"/>
  <c r="AB265" i="5"/>
  <c r="AC265" i="5" s="1"/>
  <c r="AC85" i="5"/>
  <c r="Z88" i="5"/>
  <c r="AB88" i="5" s="1"/>
  <c r="AC88" i="5" s="1"/>
  <c r="Z128" i="5"/>
  <c r="AB128" i="5" s="1"/>
  <c r="AC128" i="5" s="1"/>
  <c r="AC223" i="5"/>
  <c r="AC84" i="5"/>
  <c r="N258" i="5"/>
  <c r="P258" i="5" s="1"/>
  <c r="R143" i="5"/>
  <c r="K23" i="5"/>
  <c r="I23" i="5"/>
  <c r="Z252" i="5" l="1"/>
  <c r="AB252" i="5" s="1"/>
  <c r="AC252" i="5" s="1"/>
  <c r="X248" i="5"/>
  <c r="AB248" i="5" s="1"/>
  <c r="Z249" i="5"/>
  <c r="AB249" i="5" s="1"/>
  <c r="AC249" i="5" s="1"/>
  <c r="V248" i="5"/>
  <c r="U248" i="5"/>
  <c r="Z257" i="5"/>
  <c r="AB257" i="5" s="1"/>
  <c r="V69" i="5"/>
  <c r="V65" i="5" s="1"/>
  <c r="X65" i="5" s="1"/>
  <c r="T65" i="5"/>
  <c r="AB65" i="5" s="1"/>
  <c r="AC65" i="5" s="1"/>
  <c r="R258" i="5"/>
  <c r="P256" i="5"/>
  <c r="V145" i="5"/>
  <c r="G23" i="5"/>
  <c r="X69" i="5" l="1"/>
  <c r="Z69" i="5" s="1"/>
  <c r="AB69" i="5" s="1"/>
  <c r="AC69" i="5" s="1"/>
  <c r="Z65" i="5"/>
  <c r="T258" i="5"/>
  <c r="V258" i="5" s="1"/>
  <c r="R256" i="5"/>
  <c r="T256" i="5" s="1"/>
  <c r="AC257" i="5"/>
  <c r="X145" i="5"/>
  <c r="Z145" i="5" s="1"/>
  <c r="V143" i="5"/>
  <c r="AC71" i="5"/>
  <c r="X258" i="5" l="1"/>
  <c r="X256" i="5" s="1"/>
  <c r="V256" i="5"/>
  <c r="AB145" i="5"/>
  <c r="AC145" i="5" s="1"/>
  <c r="P248" i="5"/>
  <c r="X143" i="5"/>
  <c r="H23" i="5"/>
  <c r="J23" i="5" s="1"/>
  <c r="L23" i="5" s="1"/>
  <c r="N23" i="5" s="1"/>
  <c r="P23" i="5" s="1"/>
  <c r="R23" i="5" s="1"/>
  <c r="T23" i="5" s="1"/>
  <c r="V23" i="5" s="1"/>
  <c r="X23" i="5" s="1"/>
  <c r="Z23" i="5" s="1"/>
  <c r="Z258" i="5" l="1"/>
  <c r="AB258" i="5" s="1"/>
  <c r="AC258" i="5" s="1"/>
  <c r="I22" i="5"/>
  <c r="I20" i="5"/>
  <c r="I19" i="5"/>
  <c r="I18" i="5"/>
  <c r="I17" i="5"/>
  <c r="I16" i="5"/>
  <c r="I15" i="5"/>
  <c r="I14" i="5"/>
  <c r="E58" i="5" l="1"/>
  <c r="G58" i="5"/>
  <c r="E59" i="5"/>
  <c r="G59" i="5"/>
  <c r="E60" i="5"/>
  <c r="G60" i="5"/>
  <c r="E53" i="5"/>
  <c r="F53" i="5"/>
  <c r="G53" i="5"/>
  <c r="E54" i="5"/>
  <c r="G54" i="5"/>
  <c r="E55" i="5"/>
  <c r="F55" i="5"/>
  <c r="G55" i="5"/>
  <c r="E56" i="5"/>
  <c r="G56" i="5"/>
  <c r="E45" i="5"/>
  <c r="G45" i="5"/>
  <c r="G46" i="5"/>
  <c r="G47" i="5"/>
  <c r="E48" i="5"/>
  <c r="G48" i="5"/>
  <c r="E49" i="5"/>
  <c r="G49" i="5"/>
  <c r="E50" i="5"/>
  <c r="F50" i="5"/>
  <c r="G50" i="5"/>
  <c r="E51" i="5"/>
  <c r="G51" i="5"/>
  <c r="E40" i="5"/>
  <c r="G40" i="5"/>
  <c r="E41" i="5"/>
  <c r="G41" i="5"/>
  <c r="E42" i="5"/>
  <c r="G42" i="5"/>
  <c r="E43" i="5"/>
  <c r="G43" i="5"/>
  <c r="E35" i="5"/>
  <c r="G35" i="5"/>
  <c r="E36" i="5"/>
  <c r="G36" i="5"/>
  <c r="E37" i="5"/>
  <c r="G37" i="5"/>
  <c r="E31" i="5"/>
  <c r="F31" i="5"/>
  <c r="G31" i="5"/>
  <c r="E32" i="5"/>
  <c r="G32" i="5"/>
  <c r="E30" i="5"/>
  <c r="F30" i="5"/>
  <c r="G30" i="5"/>
  <c r="E29" i="5"/>
  <c r="F29" i="5"/>
  <c r="G29" i="5"/>
  <c r="E28" i="5"/>
  <c r="F28" i="5"/>
  <c r="G28" i="5"/>
  <c r="E26" i="5"/>
  <c r="F26" i="5"/>
  <c r="G26" i="5"/>
  <c r="E22" i="5"/>
  <c r="G22" i="5"/>
  <c r="E20" i="5"/>
  <c r="G20" i="5"/>
  <c r="Y256" i="5" l="1"/>
  <c r="Z256" i="5" s="1"/>
  <c r="AA256" i="5" s="1"/>
  <c r="AB256" i="5" s="1"/>
  <c r="AC256" i="5" s="1"/>
  <c r="E47" i="5"/>
  <c r="E46" i="5"/>
  <c r="D60" i="5"/>
  <c r="D59" i="5"/>
  <c r="D58" i="5"/>
  <c r="D56" i="5"/>
  <c r="D55" i="5"/>
  <c r="D54" i="5"/>
  <c r="D53" i="5"/>
  <c r="D50" i="5"/>
  <c r="D51" i="5"/>
  <c r="D49" i="5"/>
  <c r="D48" i="5"/>
  <c r="D47" i="5"/>
  <c r="D46" i="5"/>
  <c r="D45" i="5"/>
  <c r="D41" i="5"/>
  <c r="D42" i="5"/>
  <c r="D43" i="5"/>
  <c r="D40" i="5"/>
  <c r="D37" i="5"/>
  <c r="D36" i="5"/>
  <c r="D35" i="5"/>
  <c r="D32" i="5"/>
  <c r="D31" i="5"/>
  <c r="D30" i="5"/>
  <c r="D29" i="5"/>
  <c r="D28" i="5"/>
  <c r="D26" i="5"/>
  <c r="D22" i="5"/>
  <c r="D20" i="5"/>
  <c r="D19" i="5"/>
  <c r="D18" i="5"/>
  <c r="D17" i="5"/>
  <c r="D16" i="5"/>
  <c r="D15" i="5"/>
  <c r="D14" i="5"/>
  <c r="C622" i="5" l="1"/>
  <c r="B599" i="5"/>
  <c r="B516" i="5"/>
  <c r="B573" i="5"/>
  <c r="C567" i="5"/>
  <c r="C560" i="5"/>
  <c r="B505" i="5"/>
  <c r="B493" i="5"/>
  <c r="B482" i="5"/>
  <c r="B474" i="5"/>
  <c r="B462" i="5"/>
  <c r="B454" i="5"/>
  <c r="B453" i="5"/>
  <c r="B449" i="5"/>
  <c r="B448" i="5"/>
  <c r="C372" i="5"/>
  <c r="B348" i="5"/>
  <c r="B340" i="5"/>
  <c r="C339" i="5"/>
  <c r="B336" i="5"/>
  <c r="B316" i="5"/>
  <c r="B311" i="5"/>
  <c r="B293" i="5"/>
  <c r="B282" i="5"/>
  <c r="B263" i="5"/>
  <c r="C262" i="5"/>
  <c r="C261" i="5"/>
  <c r="B260" i="5"/>
  <c r="C233" i="5"/>
  <c r="C232" i="5"/>
  <c r="B230" i="5"/>
  <c r="B218" i="5"/>
  <c r="C213" i="5"/>
  <c r="C207" i="5"/>
  <c r="B206" i="5"/>
  <c r="F233" i="5" l="1"/>
  <c r="H233" i="5" s="1"/>
  <c r="J233" i="5" s="1"/>
  <c r="L233" i="5" s="1"/>
  <c r="F232" i="5"/>
  <c r="H232" i="5" s="1"/>
  <c r="J232" i="5" s="1"/>
  <c r="L232" i="5" s="1"/>
  <c r="F262" i="5"/>
  <c r="H262" i="5" s="1"/>
  <c r="J262" i="5" s="1"/>
  <c r="L262" i="5" s="1"/>
  <c r="F213" i="5"/>
  <c r="H213" i="5" s="1"/>
  <c r="J213" i="5" s="1"/>
  <c r="L213" i="5" s="1"/>
  <c r="N213" i="5" s="1"/>
  <c r="P213" i="5" s="1"/>
  <c r="R213" i="5" s="1"/>
  <c r="F261" i="5"/>
  <c r="H261" i="5" s="1"/>
  <c r="J261" i="5" s="1"/>
  <c r="L261" i="5" s="1"/>
  <c r="F372" i="5"/>
  <c r="H372" i="5" s="1"/>
  <c r="J372" i="5" s="1"/>
  <c r="L372" i="5" s="1"/>
  <c r="N372" i="5" s="1"/>
  <c r="P372" i="5" s="1"/>
  <c r="R372" i="5" s="1"/>
  <c r="T372" i="5" s="1"/>
  <c r="V372" i="5" s="1"/>
  <c r="X372" i="5" s="1"/>
  <c r="Z372" i="5" s="1"/>
  <c r="AB372" i="5" s="1"/>
  <c r="F560" i="5"/>
  <c r="H560" i="5" s="1"/>
  <c r="J560" i="5" s="1"/>
  <c r="L560" i="5" s="1"/>
  <c r="F167" i="5"/>
  <c r="H167" i="5" s="1"/>
  <c r="J167" i="5" s="1"/>
  <c r="L167" i="5" s="1"/>
  <c r="F207" i="5"/>
  <c r="H207" i="5" s="1"/>
  <c r="J207" i="5" s="1"/>
  <c r="L207" i="5" s="1"/>
  <c r="N207" i="5" s="1"/>
  <c r="F339" i="5"/>
  <c r="H339" i="5" s="1"/>
  <c r="J339" i="5" s="1"/>
  <c r="L339" i="5" s="1"/>
  <c r="F567" i="5"/>
  <c r="H567" i="5" s="1"/>
  <c r="J567" i="5" s="1"/>
  <c r="L567" i="5" s="1"/>
  <c r="F622" i="5"/>
  <c r="H622" i="5" s="1"/>
  <c r="J622" i="5" s="1"/>
  <c r="L622" i="5" s="1"/>
  <c r="N622" i="5" s="1"/>
  <c r="P622" i="5" s="1"/>
  <c r="R622" i="5" s="1"/>
  <c r="T622" i="5" s="1"/>
  <c r="V622" i="5" s="1"/>
  <c r="X622" i="5" s="1"/>
  <c r="Z622" i="5" s="1"/>
  <c r="AB622" i="5" s="1"/>
  <c r="C214" i="5"/>
  <c r="C623" i="5"/>
  <c r="AC7" i="5"/>
  <c r="AC8" i="5"/>
  <c r="AC9" i="5"/>
  <c r="AC10" i="5"/>
  <c r="AC11" i="5"/>
  <c r="AC12" i="5"/>
  <c r="AC14" i="5"/>
  <c r="AC15" i="5"/>
  <c r="AC16" i="5"/>
  <c r="AC61" i="5"/>
  <c r="AC6" i="5"/>
  <c r="Z7" i="5"/>
  <c r="Z6" i="5"/>
  <c r="X7" i="5"/>
  <c r="X6" i="5"/>
  <c r="V7" i="5"/>
  <c r="V6" i="5"/>
  <c r="T7" i="5"/>
  <c r="T6" i="5"/>
  <c r="R7" i="5"/>
  <c r="P7" i="5"/>
  <c r="R6" i="5"/>
  <c r="P6" i="5"/>
  <c r="N7" i="5"/>
  <c r="L7" i="5"/>
  <c r="N6" i="5"/>
  <c r="L6" i="5"/>
  <c r="J7" i="5"/>
  <c r="J6" i="5"/>
  <c r="H6" i="5"/>
  <c r="H7" i="5"/>
  <c r="H22" i="5"/>
  <c r="F7" i="5"/>
  <c r="F8" i="5"/>
  <c r="H8" i="5" s="1"/>
  <c r="J8" i="5" s="1"/>
  <c r="L8" i="5" s="1"/>
  <c r="N8" i="5" s="1"/>
  <c r="P8" i="5" s="1"/>
  <c r="R8" i="5" s="1"/>
  <c r="T8" i="5" s="1"/>
  <c r="V8" i="5" s="1"/>
  <c r="X8" i="5" s="1"/>
  <c r="Z8" i="5" s="1"/>
  <c r="F9" i="5"/>
  <c r="H9" i="5" s="1"/>
  <c r="J9" i="5" s="1"/>
  <c r="L9" i="5" s="1"/>
  <c r="N9" i="5" s="1"/>
  <c r="P9" i="5" s="1"/>
  <c r="R9" i="5" s="1"/>
  <c r="T9" i="5" s="1"/>
  <c r="V9" i="5" s="1"/>
  <c r="X9" i="5" s="1"/>
  <c r="Z9" i="5" s="1"/>
  <c r="F10" i="5"/>
  <c r="H10" i="5" s="1"/>
  <c r="J10" i="5" s="1"/>
  <c r="L10" i="5" s="1"/>
  <c r="N10" i="5" s="1"/>
  <c r="P10" i="5" s="1"/>
  <c r="R10" i="5" s="1"/>
  <c r="T10" i="5" s="1"/>
  <c r="V10" i="5" s="1"/>
  <c r="X10" i="5" s="1"/>
  <c r="Z10" i="5" s="1"/>
  <c r="F11" i="5"/>
  <c r="H11" i="5" s="1"/>
  <c r="J11" i="5" s="1"/>
  <c r="L11" i="5" s="1"/>
  <c r="N11" i="5" s="1"/>
  <c r="P11" i="5" s="1"/>
  <c r="R11" i="5" s="1"/>
  <c r="T11" i="5" s="1"/>
  <c r="V11" i="5" s="1"/>
  <c r="X11" i="5" s="1"/>
  <c r="Z11" i="5" s="1"/>
  <c r="F12" i="5"/>
  <c r="H12" i="5" s="1"/>
  <c r="J12" i="5" s="1"/>
  <c r="L12" i="5" s="1"/>
  <c r="N12" i="5" s="1"/>
  <c r="P12" i="5" s="1"/>
  <c r="R12" i="5" s="1"/>
  <c r="T12" i="5" s="1"/>
  <c r="V12" i="5" s="1"/>
  <c r="X12" i="5" s="1"/>
  <c r="Z12" i="5" s="1"/>
  <c r="F13" i="5"/>
  <c r="H13" i="5" s="1"/>
  <c r="J13" i="5" s="1"/>
  <c r="L13" i="5" s="1"/>
  <c r="N13" i="5" s="1"/>
  <c r="P13" i="5" s="1"/>
  <c r="R13" i="5" s="1"/>
  <c r="T13" i="5" s="1"/>
  <c r="V13" i="5" s="1"/>
  <c r="X13" i="5" s="1"/>
  <c r="Z13" i="5" s="1"/>
  <c r="F14" i="5"/>
  <c r="H14" i="5" s="1"/>
  <c r="J14" i="5" s="1"/>
  <c r="L14" i="5" s="1"/>
  <c r="N14" i="5" s="1"/>
  <c r="P14" i="5" s="1"/>
  <c r="R14" i="5" s="1"/>
  <c r="T14" i="5" s="1"/>
  <c r="V14" i="5" s="1"/>
  <c r="X14" i="5" s="1"/>
  <c r="Z14" i="5" s="1"/>
  <c r="F15" i="5"/>
  <c r="H15" i="5" s="1"/>
  <c r="J15" i="5" s="1"/>
  <c r="L15" i="5" s="1"/>
  <c r="N15" i="5" s="1"/>
  <c r="P15" i="5" s="1"/>
  <c r="R15" i="5" s="1"/>
  <c r="T15" i="5" s="1"/>
  <c r="V15" i="5" s="1"/>
  <c r="X15" i="5" s="1"/>
  <c r="Z15" i="5" s="1"/>
  <c r="F16" i="5"/>
  <c r="H16" i="5" s="1"/>
  <c r="J16" i="5" s="1"/>
  <c r="L16" i="5" s="1"/>
  <c r="N16" i="5" s="1"/>
  <c r="P16" i="5" s="1"/>
  <c r="R16" i="5" s="1"/>
  <c r="T16" i="5" s="1"/>
  <c r="V16" i="5" s="1"/>
  <c r="X16" i="5" s="1"/>
  <c r="Z16" i="5" s="1"/>
  <c r="F61" i="5"/>
  <c r="H61" i="5" s="1"/>
  <c r="J61" i="5" s="1"/>
  <c r="L61" i="5" s="1"/>
  <c r="N61" i="5" s="1"/>
  <c r="P61" i="5" s="1"/>
  <c r="R61" i="5" s="1"/>
  <c r="T61" i="5" s="1"/>
  <c r="V61" i="5" s="1"/>
  <c r="X61" i="5" s="1"/>
  <c r="Z61" i="5" s="1"/>
  <c r="F62" i="5"/>
  <c r="H62" i="5" s="1"/>
  <c r="J62" i="5" s="1"/>
  <c r="L62" i="5" s="1"/>
  <c r="N62" i="5" s="1"/>
  <c r="P62" i="5" s="1"/>
  <c r="R62" i="5" s="1"/>
  <c r="T62" i="5" s="1"/>
  <c r="V62" i="5" s="1"/>
  <c r="X62" i="5" s="1"/>
  <c r="Z62" i="5" s="1"/>
  <c r="F22" i="5"/>
  <c r="F6" i="5"/>
  <c r="P207" i="5" l="1"/>
  <c r="R207" i="5" s="1"/>
  <c r="T207" i="5" s="1"/>
  <c r="V207" i="5" s="1"/>
  <c r="X207" i="5" s="1"/>
  <c r="Y248" i="5"/>
  <c r="Z248" i="5" s="1"/>
  <c r="AA248" i="5" s="1"/>
  <c r="AC248" i="5" s="1"/>
  <c r="N567" i="5"/>
  <c r="P567" i="5" s="1"/>
  <c r="R567" i="5" s="1"/>
  <c r="T567" i="5" s="1"/>
  <c r="V567" i="5" s="1"/>
  <c r="X567" i="5" s="1"/>
  <c r="Z567" i="5" s="1"/>
  <c r="AB567" i="5" s="1"/>
  <c r="N560" i="5"/>
  <c r="P560" i="5" s="1"/>
  <c r="R560" i="5" s="1"/>
  <c r="T560" i="5" s="1"/>
  <c r="V560" i="5" s="1"/>
  <c r="N167" i="5"/>
  <c r="P167" i="5" s="1"/>
  <c r="R167" i="5" s="1"/>
  <c r="T167" i="5" s="1"/>
  <c r="V167" i="5" s="1"/>
  <c r="X167" i="5" s="1"/>
  <c r="Z167" i="5" s="1"/>
  <c r="AB167" i="5" s="1"/>
  <c r="AC167" i="5" s="1"/>
  <c r="F168" i="5"/>
  <c r="H168" i="5" s="1"/>
  <c r="J168" i="5" s="1"/>
  <c r="L168" i="5" s="1"/>
  <c r="F623" i="5"/>
  <c r="H623" i="5" s="1"/>
  <c r="J623" i="5" s="1"/>
  <c r="L623" i="5" s="1"/>
  <c r="F214" i="5"/>
  <c r="H214" i="5" s="1"/>
  <c r="J214" i="5" s="1"/>
  <c r="L214" i="5" s="1"/>
  <c r="N214" i="5" s="1"/>
  <c r="P214" i="5" s="1"/>
  <c r="R214" i="5" s="1"/>
  <c r="N232" i="5"/>
  <c r="P232" i="5" s="1"/>
  <c r="N233" i="5"/>
  <c r="P233" i="5" s="1"/>
  <c r="N261" i="5"/>
  <c r="P261" i="5" s="1"/>
  <c r="R261" i="5" s="1"/>
  <c r="T261" i="5" s="1"/>
  <c r="V261" i="5" s="1"/>
  <c r="X261" i="5" s="1"/>
  <c r="N262" i="5"/>
  <c r="P262" i="5" s="1"/>
  <c r="R262" i="5" s="1"/>
  <c r="T262" i="5" s="1"/>
  <c r="V262" i="5" s="1"/>
  <c r="X262" i="5" s="1"/>
  <c r="N339" i="5"/>
  <c r="P339" i="5" s="1"/>
  <c r="AC372" i="5"/>
  <c r="H63" i="5"/>
  <c r="J63" i="5" s="1"/>
  <c r="L63" i="5" s="1"/>
  <c r="N63" i="5" s="1"/>
  <c r="F60" i="5"/>
  <c r="F58" i="5"/>
  <c r="F42" i="5"/>
  <c r="F40" i="5"/>
  <c r="F37" i="5"/>
  <c r="F51" i="5"/>
  <c r="F46" i="5"/>
  <c r="F45" i="5"/>
  <c r="F47" i="5"/>
  <c r="F48" i="5"/>
  <c r="F56" i="5"/>
  <c r="H55" i="5"/>
  <c r="H29" i="5"/>
  <c r="F20" i="5"/>
  <c r="F32" i="5"/>
  <c r="F59" i="5"/>
  <c r="F43" i="5"/>
  <c r="F41" i="5"/>
  <c r="F36" i="5"/>
  <c r="F35" i="5"/>
  <c r="H50" i="5"/>
  <c r="F49" i="5"/>
  <c r="H31" i="5"/>
  <c r="F54" i="5"/>
  <c r="H30" i="5"/>
  <c r="H28" i="5"/>
  <c r="H26" i="5"/>
  <c r="H53" i="5"/>
  <c r="C624" i="5"/>
  <c r="C215" i="5"/>
  <c r="D13" i="5"/>
  <c r="I4" i="5"/>
  <c r="M4" i="5"/>
  <c r="R233" i="5" l="1"/>
  <c r="T233" i="5" s="1"/>
  <c r="V233" i="5" s="1"/>
  <c r="X233" i="5" s="1"/>
  <c r="Z233" i="5" s="1"/>
  <c r="Z207" i="5"/>
  <c r="AB207" i="5" s="1"/>
  <c r="AC207" i="5" s="1"/>
  <c r="R232" i="5"/>
  <c r="T232" i="5" s="1"/>
  <c r="V232" i="5" s="1"/>
  <c r="X232" i="5" s="1"/>
  <c r="Z232" i="5" s="1"/>
  <c r="X560" i="5"/>
  <c r="Z560" i="5" s="1"/>
  <c r="AB560" i="5" s="1"/>
  <c r="AC560" i="5" s="1"/>
  <c r="Z261" i="5"/>
  <c r="Z262" i="5"/>
  <c r="N623" i="5"/>
  <c r="P623" i="5" s="1"/>
  <c r="N168" i="5"/>
  <c r="P168" i="5" s="1"/>
  <c r="R168" i="5" s="1"/>
  <c r="F215" i="5"/>
  <c r="H215" i="5" s="1"/>
  <c r="J215" i="5" s="1"/>
  <c r="L215" i="5" s="1"/>
  <c r="N215" i="5" s="1"/>
  <c r="P215" i="5" s="1"/>
  <c r="R215" i="5" s="1"/>
  <c r="F169" i="5"/>
  <c r="H169" i="5" s="1"/>
  <c r="J169" i="5" s="1"/>
  <c r="L169" i="5" s="1"/>
  <c r="N169" i="5" s="1"/>
  <c r="P169" i="5" s="1"/>
  <c r="P63" i="5"/>
  <c r="R63" i="5" s="1"/>
  <c r="T63" i="5" s="1"/>
  <c r="V63" i="5" s="1"/>
  <c r="X63" i="5" s="1"/>
  <c r="Z63" i="5" s="1"/>
  <c r="AB63" i="5" s="1"/>
  <c r="AC63" i="5" s="1"/>
  <c r="R339" i="5"/>
  <c r="T339" i="5" s="1"/>
  <c r="V339" i="5" s="1"/>
  <c r="X339" i="5" s="1"/>
  <c r="Z339" i="5" s="1"/>
  <c r="AB339" i="5" s="1"/>
  <c r="H624" i="5"/>
  <c r="J624" i="5" s="1"/>
  <c r="L624" i="5" s="1"/>
  <c r="N624" i="5" s="1"/>
  <c r="P624" i="5" s="1"/>
  <c r="R624" i="5" s="1"/>
  <c r="T624" i="5" s="1"/>
  <c r="V624" i="5" s="1"/>
  <c r="X624" i="5" s="1"/>
  <c r="Z624" i="5" s="1"/>
  <c r="AB624" i="5" s="1"/>
  <c r="C216" i="5"/>
  <c r="H59" i="5"/>
  <c r="H32" i="5"/>
  <c r="H20" i="5"/>
  <c r="H54" i="5"/>
  <c r="H49" i="5"/>
  <c r="H35" i="5"/>
  <c r="H36" i="5"/>
  <c r="H41" i="5"/>
  <c r="H43" i="5"/>
  <c r="H56" i="5"/>
  <c r="H48" i="5"/>
  <c r="H47" i="5"/>
  <c r="H45" i="5"/>
  <c r="H46" i="5"/>
  <c r="H51" i="5"/>
  <c r="H37" i="5"/>
  <c r="H40" i="5"/>
  <c r="H42" i="5"/>
  <c r="H58" i="5"/>
  <c r="H60" i="5"/>
  <c r="AA4" i="5"/>
  <c r="G4" i="5"/>
  <c r="K4" i="5"/>
  <c r="O4" i="5"/>
  <c r="Q4" i="5"/>
  <c r="S4" i="5"/>
  <c r="U4" i="5"/>
  <c r="W4" i="5"/>
  <c r="Y4" i="5"/>
  <c r="E4" i="5"/>
  <c r="AB232" i="5" l="1"/>
  <c r="AC232" i="5" s="1"/>
  <c r="AB233" i="5"/>
  <c r="AC233" i="5" s="1"/>
  <c r="AB261" i="5"/>
  <c r="AC261" i="5" s="1"/>
  <c r="AB262" i="5"/>
  <c r="AC262" i="5" s="1"/>
  <c r="R623" i="5"/>
  <c r="T623" i="5" s="1"/>
  <c r="V623" i="5" s="1"/>
  <c r="X623" i="5" s="1"/>
  <c r="Z623" i="5" s="1"/>
  <c r="AB623" i="5" s="1"/>
  <c r="AC623" i="5" s="1"/>
  <c r="T168" i="5"/>
  <c r="V168" i="5" s="1"/>
  <c r="X168" i="5" s="1"/>
  <c r="Z168" i="5" s="1"/>
  <c r="AB168" i="5" s="1"/>
  <c r="AC168" i="5" s="1"/>
  <c r="F216" i="5"/>
  <c r="H216" i="5" s="1"/>
  <c r="J216" i="5" s="1"/>
  <c r="L216" i="5" s="1"/>
  <c r="N216" i="5" s="1"/>
  <c r="P216" i="5" s="1"/>
  <c r="R216" i="5" s="1"/>
  <c r="R169" i="5"/>
  <c r="T215" i="5"/>
  <c r="V215" i="5" s="1"/>
  <c r="X215" i="5" s="1"/>
  <c r="T214" i="5"/>
  <c r="V214" i="5" s="1"/>
  <c r="X214" i="5" s="1"/>
  <c r="C217" i="5"/>
  <c r="AC13" i="5"/>
  <c r="B428" i="5"/>
  <c r="B385" i="5"/>
  <c r="Z214" i="5" l="1"/>
  <c r="AB214" i="5" s="1"/>
  <c r="AC214" i="5" s="1"/>
  <c r="Z215" i="5"/>
  <c r="AB215" i="5" s="1"/>
  <c r="AC215" i="5" s="1"/>
  <c r="F217" i="5"/>
  <c r="H217" i="5" s="1"/>
  <c r="J217" i="5" s="1"/>
  <c r="L217" i="5" s="1"/>
  <c r="T169" i="5"/>
  <c r="V169" i="5" s="1"/>
  <c r="X169" i="5" s="1"/>
  <c r="T216" i="5"/>
  <c r="V216" i="5" s="1"/>
  <c r="X216" i="5" s="1"/>
  <c r="Z216" i="5" s="1"/>
  <c r="AB216" i="5" s="1"/>
  <c r="B5" i="5"/>
  <c r="C5" i="5" s="1"/>
  <c r="C150" i="5"/>
  <c r="Z169" i="5" l="1"/>
  <c r="AB169" i="5" s="1"/>
  <c r="AC169" i="5" s="1"/>
  <c r="F150" i="5"/>
  <c r="H150" i="5" s="1"/>
  <c r="J150" i="5" s="1"/>
  <c r="L150" i="5" s="1"/>
  <c r="N217" i="5"/>
  <c r="P217" i="5" s="1"/>
  <c r="AC216" i="5"/>
  <c r="T213" i="5"/>
  <c r="V213" i="5" s="1"/>
  <c r="X213" i="5" s="1"/>
  <c r="Z213" i="5" s="1"/>
  <c r="AB213" i="5" s="1"/>
  <c r="F5" i="5"/>
  <c r="G5" i="5" s="1"/>
  <c r="H5" i="5" s="1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X5" i="5" s="1"/>
  <c r="Y5" i="5" s="1"/>
  <c r="Z5" i="5" s="1"/>
  <c r="AA5" i="5" s="1"/>
  <c r="AB5" i="5" s="1"/>
  <c r="AC5" i="5" s="1"/>
  <c r="B585" i="5"/>
  <c r="B366" i="5"/>
  <c r="B352" i="5"/>
  <c r="B281" i="5"/>
  <c r="B270" i="5"/>
  <c r="B259" i="5"/>
  <c r="B229" i="5"/>
  <c r="B205" i="5"/>
  <c r="AC213" i="5" l="1"/>
  <c r="R217" i="5"/>
  <c r="T217" i="5" s="1"/>
  <c r="V217" i="5" s="1"/>
  <c r="X217" i="5" s="1"/>
  <c r="Z217" i="5" s="1"/>
  <c r="AB217" i="5" s="1"/>
  <c r="N150" i="5"/>
  <c r="P150" i="5" s="1"/>
  <c r="I599" i="4"/>
  <c r="I604" i="4"/>
  <c r="H510" i="4"/>
  <c r="G510" i="4"/>
  <c r="I510" i="4" s="1"/>
  <c r="G210" i="4"/>
  <c r="J183" i="4"/>
  <c r="I183" i="4"/>
  <c r="G142" i="4"/>
  <c r="I142" i="4" s="1"/>
  <c r="J130" i="4"/>
  <c r="J129" i="4"/>
  <c r="I129" i="4"/>
  <c r="J40" i="4"/>
  <c r="I40" i="4"/>
  <c r="J29" i="4"/>
  <c r="I29" i="4"/>
  <c r="G221" i="4"/>
  <c r="H221" i="4" s="1"/>
  <c r="G220" i="4"/>
  <c r="H220" i="4" s="1"/>
  <c r="G294" i="4"/>
  <c r="H294" i="4" s="1"/>
  <c r="H569" i="4"/>
  <c r="H572" i="4"/>
  <c r="H570" i="4"/>
  <c r="D365" i="4"/>
  <c r="G301" i="4"/>
  <c r="J301" i="4" s="1"/>
  <c r="G300" i="4"/>
  <c r="H300" i="4" s="1"/>
  <c r="D301" i="4"/>
  <c r="H246" i="4"/>
  <c r="G308" i="4"/>
  <c r="D308" i="4"/>
  <c r="D305" i="4"/>
  <c r="G305" i="4"/>
  <c r="J305" i="4" s="1"/>
  <c r="G299" i="4"/>
  <c r="I299" i="4" s="1"/>
  <c r="G296" i="4"/>
  <c r="I296" i="4" s="1"/>
  <c r="G297" i="4"/>
  <c r="J297" i="4" s="1"/>
  <c r="G295" i="4"/>
  <c r="I295" i="4" s="1"/>
  <c r="G293" i="4"/>
  <c r="H293" i="4" s="1"/>
  <c r="G292" i="4"/>
  <c r="H292" i="4" s="1"/>
  <c r="G290" i="4"/>
  <c r="I290" i="4" s="1"/>
  <c r="G289" i="4"/>
  <c r="H289" i="4" s="1"/>
  <c r="G274" i="4"/>
  <c r="J274" i="4" s="1"/>
  <c r="G273" i="4"/>
  <c r="I273" i="4" s="1"/>
  <c r="I280" i="4"/>
  <c r="I279" i="4"/>
  <c r="I278" i="4"/>
  <c r="E280" i="4"/>
  <c r="J280" i="4" s="1"/>
  <c r="E279" i="4"/>
  <c r="J279" i="4" s="1"/>
  <c r="E278" i="4"/>
  <c r="J278" i="4" s="1"/>
  <c r="J269" i="4"/>
  <c r="I269" i="4"/>
  <c r="J267" i="4"/>
  <c r="I267" i="4"/>
  <c r="J266" i="4"/>
  <c r="I266" i="4"/>
  <c r="G268" i="4"/>
  <c r="J268" i="4" s="1"/>
  <c r="G263" i="4"/>
  <c r="J263" i="4" s="1"/>
  <c r="J256" i="4"/>
  <c r="J257" i="4"/>
  <c r="I256" i="4"/>
  <c r="I257" i="4"/>
  <c r="D246" i="4"/>
  <c r="F219" i="4"/>
  <c r="H228" i="4"/>
  <c r="E219" i="4"/>
  <c r="M219" i="4"/>
  <c r="G316" i="4"/>
  <c r="I316" i="4" s="1"/>
  <c r="G317" i="4"/>
  <c r="J317" i="4" s="1"/>
  <c r="G318" i="4"/>
  <c r="I318" i="4" s="1"/>
  <c r="G319" i="4"/>
  <c r="J319" i="4" s="1"/>
  <c r="G320" i="4"/>
  <c r="I320" i="4" s="1"/>
  <c r="G321" i="4"/>
  <c r="J321" i="4" s="1"/>
  <c r="G322" i="4"/>
  <c r="I322" i="4" s="1"/>
  <c r="G323" i="4"/>
  <c r="J323" i="4" s="1"/>
  <c r="G324" i="4"/>
  <c r="I324" i="4" s="1"/>
  <c r="G325" i="4"/>
  <c r="J325" i="4" s="1"/>
  <c r="G315" i="4"/>
  <c r="I315" i="4" s="1"/>
  <c r="G311" i="4"/>
  <c r="J311" i="4" s="1"/>
  <c r="G310" i="4"/>
  <c r="I310" i="4" s="1"/>
  <c r="G348" i="4"/>
  <c r="H348" i="4" s="1"/>
  <c r="G349" i="4"/>
  <c r="H349" i="4" s="1"/>
  <c r="G350" i="4"/>
  <c r="I350" i="4" s="1"/>
  <c r="G351" i="4"/>
  <c r="I351" i="4" s="1"/>
  <c r="G352" i="4"/>
  <c r="H352" i="4" s="1"/>
  <c r="G353" i="4"/>
  <c r="I353" i="4" s="1"/>
  <c r="G354" i="4"/>
  <c r="J354" i="4" s="1"/>
  <c r="G355" i="4"/>
  <c r="I355" i="4" s="1"/>
  <c r="G356" i="4"/>
  <c r="I356" i="4" s="1"/>
  <c r="G357" i="4"/>
  <c r="I357" i="4" s="1"/>
  <c r="G358" i="4"/>
  <c r="I358" i="4" s="1"/>
  <c r="G359" i="4"/>
  <c r="I359" i="4" s="1"/>
  <c r="G360" i="4"/>
  <c r="J360" i="4" s="1"/>
  <c r="G361" i="4"/>
  <c r="J361" i="4" s="1"/>
  <c r="G362" i="4"/>
  <c r="J362" i="4" s="1"/>
  <c r="G347" i="4"/>
  <c r="H347" i="4" s="1"/>
  <c r="I387" i="4"/>
  <c r="J391" i="4"/>
  <c r="J390" i="4"/>
  <c r="H577" i="4"/>
  <c r="H576" i="4"/>
  <c r="H581" i="4"/>
  <c r="H580" i="4"/>
  <c r="J621" i="4"/>
  <c r="I621" i="4"/>
  <c r="J619" i="4"/>
  <c r="I619" i="4"/>
  <c r="J617" i="4"/>
  <c r="I617" i="4"/>
  <c r="G624" i="4"/>
  <c r="J624" i="4" s="1"/>
  <c r="H621" i="4"/>
  <c r="H619" i="4"/>
  <c r="H617" i="4"/>
  <c r="G625" i="4"/>
  <c r="I625" i="4" s="1"/>
  <c r="G623" i="4"/>
  <c r="J623" i="4" s="1"/>
  <c r="G622" i="4"/>
  <c r="H622" i="4" s="1"/>
  <c r="J569" i="4"/>
  <c r="I569" i="4"/>
  <c r="J570" i="4"/>
  <c r="I570" i="4"/>
  <c r="J572" i="4"/>
  <c r="I572" i="4"/>
  <c r="J577" i="4"/>
  <c r="I577" i="4"/>
  <c r="J576" i="4"/>
  <c r="I576" i="4"/>
  <c r="J505" i="4"/>
  <c r="I505" i="4"/>
  <c r="H365" i="4"/>
  <c r="R150" i="5" l="1"/>
  <c r="T150" i="5" s="1"/>
  <c r="V150" i="5" s="1"/>
  <c r="AC217" i="5"/>
  <c r="I294" i="4"/>
  <c r="I300" i="4"/>
  <c r="I308" i="4"/>
  <c r="H623" i="4"/>
  <c r="H624" i="4"/>
  <c r="I624" i="4"/>
  <c r="J347" i="4"/>
  <c r="J351" i="4"/>
  <c r="J355" i="4"/>
  <c r="J359" i="4"/>
  <c r="H351" i="4"/>
  <c r="H353" i="4"/>
  <c r="H290" i="4"/>
  <c r="I292" i="4"/>
  <c r="H295" i="4"/>
  <c r="J295" i="4"/>
  <c r="J299" i="4"/>
  <c r="H310" i="4"/>
  <c r="J310" i="4"/>
  <c r="J316" i="4"/>
  <c r="J320" i="4"/>
  <c r="J324" i="4"/>
  <c r="I623" i="4"/>
  <c r="J349" i="4"/>
  <c r="J353" i="4"/>
  <c r="J357" i="4"/>
  <c r="I361" i="4"/>
  <c r="H355" i="4"/>
  <c r="I263" i="4"/>
  <c r="J273" i="4"/>
  <c r="I289" i="4"/>
  <c r="H296" i="4"/>
  <c r="J296" i="4"/>
  <c r="H299" i="4"/>
  <c r="H315" i="4"/>
  <c r="J315" i="4"/>
  <c r="J318" i="4"/>
  <c r="J322" i="4"/>
  <c r="J350" i="4"/>
  <c r="J352" i="4"/>
  <c r="J356" i="4"/>
  <c r="J358" i="4"/>
  <c r="I268" i="4"/>
  <c r="H625" i="4"/>
  <c r="J622" i="4"/>
  <c r="J625" i="4"/>
  <c r="I347" i="4"/>
  <c r="I348" i="4"/>
  <c r="I349" i="4"/>
  <c r="I352" i="4"/>
  <c r="I354" i="4"/>
  <c r="H354" i="4"/>
  <c r="H268" i="4"/>
  <c r="H273" i="4"/>
  <c r="I274" i="4"/>
  <c r="I293" i="4"/>
  <c r="H297" i="4"/>
  <c r="I297" i="4"/>
  <c r="H305" i="4"/>
  <c r="I305" i="4"/>
  <c r="H308" i="4"/>
  <c r="J308" i="4"/>
  <c r="H311" i="4"/>
  <c r="H316" i="4"/>
  <c r="H318" i="4"/>
  <c r="H320" i="4"/>
  <c r="H322" i="4"/>
  <c r="H324" i="4"/>
  <c r="I311" i="4"/>
  <c r="I317" i="4"/>
  <c r="I319" i="4"/>
  <c r="I321" i="4"/>
  <c r="I323" i="4"/>
  <c r="I325" i="4"/>
  <c r="I301" i="4"/>
  <c r="J294" i="4"/>
  <c r="H142" i="4"/>
  <c r="J510" i="4"/>
  <c r="I622" i="4"/>
  <c r="J348" i="4"/>
  <c r="H274" i="4"/>
  <c r="H317" i="4"/>
  <c r="H319" i="4"/>
  <c r="H321" i="4"/>
  <c r="H323" i="4"/>
  <c r="H325" i="4"/>
  <c r="H301" i="4"/>
  <c r="J88" i="4"/>
  <c r="I88" i="4"/>
  <c r="J86" i="4"/>
  <c r="I86" i="4"/>
  <c r="J84" i="4"/>
  <c r="I84" i="4"/>
  <c r="J82" i="4"/>
  <c r="J81" i="4"/>
  <c r="I81" i="4"/>
  <c r="J79" i="4"/>
  <c r="I79" i="4"/>
  <c r="X150" i="5" l="1"/>
  <c r="Z150" i="5" s="1"/>
  <c r="AB150" i="5" s="1"/>
  <c r="AC150" i="5" s="1"/>
  <c r="H25" i="4"/>
  <c r="M536" i="4" l="1"/>
  <c r="J272" i="4" l="1"/>
  <c r="I272" i="4"/>
  <c r="J264" i="4"/>
  <c r="I264" i="4"/>
  <c r="J255" i="4"/>
  <c r="I255" i="4"/>
  <c r="J254" i="4"/>
  <c r="I254" i="4"/>
  <c r="J246" i="4"/>
  <c r="J300" i="4"/>
  <c r="H253" i="4"/>
  <c r="G253" i="4"/>
  <c r="J253" i="4" s="1"/>
  <c r="I253" i="4" l="1"/>
  <c r="G28" i="4"/>
  <c r="J28" i="4" s="1"/>
  <c r="G27" i="4"/>
  <c r="J27" i="4" s="1"/>
  <c r="G26" i="4"/>
  <c r="J26" i="4" s="1"/>
  <c r="I26" i="4" l="1"/>
  <c r="I28" i="4"/>
  <c r="I27" i="4"/>
  <c r="J565" i="4"/>
  <c r="I565" i="4"/>
  <c r="J564" i="4"/>
  <c r="I564" i="4"/>
  <c r="J563" i="4"/>
  <c r="I563" i="4"/>
  <c r="J562" i="4"/>
  <c r="I562" i="4"/>
  <c r="J561" i="4"/>
  <c r="I561" i="4"/>
  <c r="J560" i="4"/>
  <c r="I560" i="4"/>
  <c r="J559" i="4"/>
  <c r="I559" i="4"/>
  <c r="J558" i="4"/>
  <c r="I558" i="4"/>
  <c r="J557" i="4"/>
  <c r="I557" i="4"/>
  <c r="J554" i="4"/>
  <c r="I554" i="4"/>
  <c r="J553" i="4"/>
  <c r="I553" i="4"/>
  <c r="J552" i="4"/>
  <c r="I552" i="4"/>
  <c r="J551" i="4"/>
  <c r="I551" i="4"/>
  <c r="J550" i="4"/>
  <c r="I550" i="4"/>
  <c r="J549" i="4"/>
  <c r="I549" i="4"/>
  <c r="J548" i="4"/>
  <c r="I548" i="4"/>
  <c r="J547" i="4"/>
  <c r="I547" i="4"/>
  <c r="J546" i="4"/>
  <c r="I546" i="4"/>
  <c r="J545" i="4"/>
  <c r="I545" i="4"/>
  <c r="J544" i="4"/>
  <c r="I544" i="4"/>
  <c r="J543" i="4"/>
  <c r="I543" i="4"/>
  <c r="J538" i="4"/>
  <c r="I538" i="4"/>
  <c r="J537" i="4"/>
  <c r="I537" i="4"/>
  <c r="J536" i="4"/>
  <c r="I536" i="4"/>
  <c r="J528" i="4"/>
  <c r="I528" i="4"/>
  <c r="J527" i="4"/>
  <c r="I527" i="4"/>
  <c r="J526" i="4"/>
  <c r="I526" i="4"/>
  <c r="I525" i="4"/>
  <c r="J524" i="4"/>
  <c r="I524" i="4"/>
  <c r="J523" i="4"/>
  <c r="I523" i="4"/>
  <c r="J522" i="4"/>
  <c r="I522" i="4"/>
  <c r="J521" i="4"/>
  <c r="J520" i="4"/>
  <c r="I520" i="4"/>
  <c r="J519" i="4"/>
  <c r="I519" i="4"/>
  <c r="J518" i="4"/>
  <c r="I518" i="4"/>
  <c r="J517" i="4"/>
  <c r="I517" i="4"/>
  <c r="J516" i="4"/>
  <c r="I516" i="4"/>
  <c r="J515" i="4"/>
  <c r="I515" i="4"/>
  <c r="J514" i="4"/>
  <c r="I514" i="4"/>
  <c r="J513" i="4"/>
  <c r="I513" i="4"/>
  <c r="J512" i="4"/>
  <c r="I512" i="4"/>
  <c r="J511" i="4"/>
  <c r="I511" i="4"/>
  <c r="J509" i="4"/>
  <c r="I509" i="4"/>
  <c r="J508" i="4"/>
  <c r="I508" i="4"/>
  <c r="J504" i="4"/>
  <c r="I504" i="4"/>
  <c r="J503" i="4"/>
  <c r="I503" i="4"/>
  <c r="J501" i="4"/>
  <c r="I501" i="4"/>
  <c r="J500" i="4"/>
  <c r="I500" i="4"/>
  <c r="J499" i="4"/>
  <c r="I499" i="4"/>
  <c r="J498" i="4"/>
  <c r="I498" i="4"/>
  <c r="J497" i="4"/>
  <c r="I497" i="4"/>
  <c r="J495" i="4"/>
  <c r="I495" i="4"/>
  <c r="J494" i="4"/>
  <c r="I494" i="4"/>
  <c r="J493" i="4"/>
  <c r="I493" i="4"/>
  <c r="J492" i="4"/>
  <c r="I492" i="4"/>
  <c r="J491" i="4"/>
  <c r="I491" i="4"/>
  <c r="J490" i="4"/>
  <c r="I490" i="4"/>
  <c r="J489" i="4"/>
  <c r="I489" i="4"/>
  <c r="J487" i="4"/>
  <c r="I487" i="4"/>
  <c r="J486" i="4"/>
  <c r="I486" i="4"/>
  <c r="J485" i="4"/>
  <c r="I485" i="4"/>
  <c r="J484" i="4"/>
  <c r="I484" i="4"/>
  <c r="J483" i="4"/>
  <c r="I483" i="4"/>
  <c r="J482" i="4"/>
  <c r="I482" i="4"/>
  <c r="D521" i="4" l="1"/>
  <c r="I521" i="4" s="1"/>
  <c r="I42" i="4" l="1"/>
  <c r="I76" i="4"/>
  <c r="J76" i="4"/>
  <c r="I77" i="4"/>
  <c r="J77" i="4"/>
  <c r="J75" i="4"/>
  <c r="I75" i="4"/>
  <c r="I72" i="4"/>
  <c r="J72" i="4"/>
  <c r="H73" i="4"/>
  <c r="H71" i="4"/>
  <c r="H70" i="4"/>
  <c r="H69" i="4"/>
  <c r="G73" i="4"/>
  <c r="J73" i="4" s="1"/>
  <c r="G71" i="4"/>
  <c r="J71" i="4" s="1"/>
  <c r="G70" i="4"/>
  <c r="J70" i="4" s="1"/>
  <c r="G69" i="4"/>
  <c r="D73" i="4"/>
  <c r="D71" i="4"/>
  <c r="D70" i="4"/>
  <c r="D69" i="4"/>
  <c r="J480" i="4"/>
  <c r="I480" i="4"/>
  <c r="J479" i="4"/>
  <c r="I479" i="4"/>
  <c r="J478" i="4"/>
  <c r="I478" i="4"/>
  <c r="J475" i="4"/>
  <c r="I475" i="4"/>
  <c r="J474" i="4"/>
  <c r="J473" i="4"/>
  <c r="J471" i="4"/>
  <c r="I471" i="4"/>
  <c r="J470" i="4"/>
  <c r="I470" i="4"/>
  <c r="J469" i="4"/>
  <c r="I469" i="4"/>
  <c r="J468" i="4"/>
  <c r="I468" i="4"/>
  <c r="J467" i="4"/>
  <c r="I467" i="4"/>
  <c r="J466" i="4"/>
  <c r="I466" i="4"/>
  <c r="I465" i="4"/>
  <c r="I464" i="4"/>
  <c r="J463" i="4"/>
  <c r="I463" i="4"/>
  <c r="J461" i="4"/>
  <c r="I461" i="4"/>
  <c r="J460" i="4"/>
  <c r="I460" i="4"/>
  <c r="J459" i="4"/>
  <c r="I459" i="4"/>
  <c r="J458" i="4"/>
  <c r="I458" i="4"/>
  <c r="I454" i="4"/>
  <c r="J453" i="4"/>
  <c r="I453" i="4"/>
  <c r="J452" i="4"/>
  <c r="I452" i="4"/>
  <c r="J451" i="4"/>
  <c r="I451" i="4"/>
  <c r="J449" i="4"/>
  <c r="I449" i="4"/>
  <c r="I447" i="4"/>
  <c r="I446" i="4"/>
  <c r="I440" i="4"/>
  <c r="J440" i="4"/>
  <c r="I441" i="4"/>
  <c r="J441" i="4"/>
  <c r="I442" i="4"/>
  <c r="I443" i="4"/>
  <c r="J443" i="4"/>
  <c r="I444" i="4"/>
  <c r="J444" i="4"/>
  <c r="I445" i="4"/>
  <c r="J445" i="4"/>
  <c r="J439" i="4"/>
  <c r="I439" i="4"/>
  <c r="J418" i="4"/>
  <c r="I418" i="4"/>
  <c r="J417" i="4"/>
  <c r="I417" i="4"/>
  <c r="J416" i="4"/>
  <c r="I416" i="4"/>
  <c r="J413" i="4"/>
  <c r="I413" i="4"/>
  <c r="J409" i="4"/>
  <c r="I409" i="4"/>
  <c r="J405" i="4"/>
  <c r="I405" i="4"/>
  <c r="J403" i="4"/>
  <c r="I403" i="4"/>
  <c r="J402" i="4"/>
  <c r="I402" i="4"/>
  <c r="H155" i="4"/>
  <c r="H157" i="4"/>
  <c r="G157" i="4"/>
  <c r="I157" i="4" s="1"/>
  <c r="G155" i="4"/>
  <c r="D155" i="4"/>
  <c r="H145" i="4"/>
  <c r="H144" i="4"/>
  <c r="D143" i="4"/>
  <c r="G145" i="4"/>
  <c r="I145" i="4" s="1"/>
  <c r="G144" i="4"/>
  <c r="I144" i="4" s="1"/>
  <c r="I155" i="4" l="1"/>
  <c r="I69" i="4"/>
  <c r="H143" i="4"/>
  <c r="G143" i="4"/>
  <c r="I143" i="4" s="1"/>
  <c r="G156" i="4"/>
  <c r="I156" i="4" s="1"/>
  <c r="J69" i="4"/>
  <c r="I73" i="4"/>
  <c r="I71" i="4"/>
  <c r="I70" i="4"/>
  <c r="H156" i="4"/>
  <c r="G128" i="4" l="1"/>
  <c r="D128" i="4"/>
  <c r="H128" i="4" l="1"/>
  <c r="I128" i="4"/>
  <c r="J128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3" i="4"/>
  <c r="J174" i="4"/>
  <c r="J175" i="4"/>
  <c r="J176" i="4"/>
  <c r="J177" i="4"/>
  <c r="J178" i="4"/>
  <c r="J181" i="4"/>
  <c r="J182" i="4"/>
  <c r="J184" i="4"/>
  <c r="J185" i="4"/>
  <c r="J186" i="4"/>
  <c r="J187" i="4"/>
  <c r="J188" i="4"/>
  <c r="J189" i="4"/>
  <c r="J191" i="4"/>
  <c r="J193" i="4"/>
  <c r="J194" i="4"/>
  <c r="J197" i="4"/>
  <c r="J198" i="4"/>
  <c r="J199" i="4"/>
  <c r="J200" i="4"/>
  <c r="J203" i="4"/>
  <c r="J204" i="4"/>
  <c r="J205" i="4"/>
  <c r="J206" i="4"/>
  <c r="J207" i="4"/>
  <c r="J208" i="4"/>
  <c r="J209" i="4"/>
  <c r="J210" i="4"/>
  <c r="J212" i="4"/>
  <c r="J213" i="4"/>
  <c r="J214" i="4"/>
  <c r="J218" i="4"/>
  <c r="J220" i="4"/>
  <c r="J221" i="4"/>
  <c r="J223" i="4"/>
  <c r="J224" i="4"/>
  <c r="J226" i="4"/>
  <c r="J227" i="4"/>
  <c r="J228" i="4"/>
  <c r="J229" i="4"/>
  <c r="J230" i="4"/>
  <c r="J233" i="4"/>
  <c r="J236" i="4"/>
  <c r="J237" i="4"/>
  <c r="J239" i="4"/>
  <c r="J240" i="4"/>
  <c r="J243" i="4"/>
  <c r="I140" i="4"/>
  <c r="I141" i="4"/>
  <c r="I146" i="4"/>
  <c r="I147" i="4"/>
  <c r="I148" i="4"/>
  <c r="I149" i="4"/>
  <c r="I150" i="4"/>
  <c r="I151" i="4"/>
  <c r="I152" i="4"/>
  <c r="I153" i="4"/>
  <c r="I154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3" i="4"/>
  <c r="I174" i="4"/>
  <c r="I175" i="4"/>
  <c r="I176" i="4"/>
  <c r="I177" i="4"/>
  <c r="I178" i="4"/>
  <c r="I181" i="4"/>
  <c r="I182" i="4"/>
  <c r="I184" i="4"/>
  <c r="I185" i="4"/>
  <c r="I186" i="4"/>
  <c r="I187" i="4"/>
  <c r="I188" i="4"/>
  <c r="I189" i="4"/>
  <c r="I191" i="4"/>
  <c r="I192" i="4"/>
  <c r="I193" i="4"/>
  <c r="I194" i="4"/>
  <c r="I197" i="4"/>
  <c r="I198" i="4"/>
  <c r="I199" i="4"/>
  <c r="I200" i="4"/>
  <c r="I203" i="4"/>
  <c r="I204" i="4"/>
  <c r="I205" i="4"/>
  <c r="I206" i="4"/>
  <c r="I207" i="4"/>
  <c r="I208" i="4"/>
  <c r="I209" i="4"/>
  <c r="I212" i="4"/>
  <c r="I213" i="4"/>
  <c r="I214" i="4"/>
  <c r="I218" i="4"/>
  <c r="I220" i="4"/>
  <c r="I223" i="4"/>
  <c r="I224" i="4"/>
  <c r="I226" i="4"/>
  <c r="I227" i="4"/>
  <c r="I233" i="4"/>
  <c r="I236" i="4"/>
  <c r="I237" i="4"/>
  <c r="I239" i="4"/>
  <c r="I240" i="4"/>
  <c r="I243" i="4"/>
  <c r="J139" i="4"/>
  <c r="I139" i="4"/>
  <c r="H225" i="4"/>
  <c r="H222" i="4"/>
  <c r="G225" i="4"/>
  <c r="J225" i="4" s="1"/>
  <c r="G222" i="4"/>
  <c r="M222" i="4"/>
  <c r="H202" i="4"/>
  <c r="G202" i="4"/>
  <c r="J202" i="4" s="1"/>
  <c r="D202" i="4"/>
  <c r="J120" i="4"/>
  <c r="J121" i="4"/>
  <c r="J122" i="4"/>
  <c r="J123" i="4"/>
  <c r="J126" i="4"/>
  <c r="J119" i="4"/>
  <c r="I126" i="4"/>
  <c r="I120" i="4"/>
  <c r="I121" i="4"/>
  <c r="I122" i="4"/>
  <c r="I123" i="4"/>
  <c r="I124" i="4"/>
  <c r="I119" i="4"/>
  <c r="J42" i="4"/>
  <c r="J41" i="4"/>
  <c r="J39" i="4"/>
  <c r="J30" i="4"/>
  <c r="I41" i="4"/>
  <c r="I39" i="4"/>
  <c r="I30" i="4"/>
  <c r="G38" i="4"/>
  <c r="J38" i="4" s="1"/>
  <c r="D38" i="4"/>
  <c r="J581" i="4"/>
  <c r="J582" i="4"/>
  <c r="J583" i="4"/>
  <c r="J584" i="4"/>
  <c r="J585" i="4"/>
  <c r="J586" i="4"/>
  <c r="J587" i="4"/>
  <c r="J588" i="4"/>
  <c r="J589" i="4"/>
  <c r="J590" i="4"/>
  <c r="J591" i="4"/>
  <c r="J593" i="4"/>
  <c r="J594" i="4"/>
  <c r="J595" i="4"/>
  <c r="J596" i="4"/>
  <c r="J597" i="4"/>
  <c r="J599" i="4"/>
  <c r="J600" i="4"/>
  <c r="J602" i="4"/>
  <c r="J603" i="4"/>
  <c r="J604" i="4"/>
  <c r="J606" i="4"/>
  <c r="J607" i="4"/>
  <c r="J608" i="4"/>
  <c r="J609" i="4"/>
  <c r="J611" i="4"/>
  <c r="J612" i="4"/>
  <c r="J580" i="4"/>
  <c r="I581" i="4"/>
  <c r="I582" i="4"/>
  <c r="I583" i="4"/>
  <c r="I584" i="4"/>
  <c r="I585" i="4"/>
  <c r="I586" i="4"/>
  <c r="I587" i="4"/>
  <c r="I588" i="4"/>
  <c r="I589" i="4"/>
  <c r="I590" i="4"/>
  <c r="I591" i="4"/>
  <c r="I593" i="4"/>
  <c r="I594" i="4"/>
  <c r="I595" i="4"/>
  <c r="I596" i="4"/>
  <c r="I597" i="4"/>
  <c r="I600" i="4"/>
  <c r="I602" i="4"/>
  <c r="I603" i="4"/>
  <c r="I606" i="4"/>
  <c r="I607" i="4"/>
  <c r="I608" i="4"/>
  <c r="I609" i="4"/>
  <c r="I611" i="4"/>
  <c r="I612" i="4"/>
  <c r="I580" i="4"/>
  <c r="J101" i="4"/>
  <c r="J102" i="4"/>
  <c r="J103" i="4"/>
  <c r="J107" i="4"/>
  <c r="J110" i="4"/>
  <c r="J111" i="4"/>
  <c r="J113" i="4"/>
  <c r="I102" i="4"/>
  <c r="I103" i="4"/>
  <c r="I107" i="4"/>
  <c r="I110" i="4"/>
  <c r="I113" i="4"/>
  <c r="J92" i="4"/>
  <c r="J93" i="4"/>
  <c r="J94" i="4"/>
  <c r="J95" i="4"/>
  <c r="J97" i="4"/>
  <c r="J98" i="4"/>
  <c r="J99" i="4"/>
  <c r="J91" i="4"/>
  <c r="I92" i="4"/>
  <c r="I93" i="4"/>
  <c r="I94" i="4"/>
  <c r="I95" i="4"/>
  <c r="I97" i="4"/>
  <c r="I98" i="4"/>
  <c r="I99" i="4"/>
  <c r="I91" i="4"/>
  <c r="J67" i="4"/>
  <c r="J65" i="4"/>
  <c r="J66" i="4"/>
  <c r="J64" i="4"/>
  <c r="I66" i="4"/>
  <c r="I67" i="4"/>
  <c r="I65" i="4"/>
  <c r="I64" i="4"/>
  <c r="J116" i="4"/>
  <c r="J117" i="4"/>
  <c r="J115" i="4"/>
  <c r="I116" i="4"/>
  <c r="I117" i="4"/>
  <c r="I115" i="4"/>
  <c r="J132" i="4"/>
  <c r="J134" i="4"/>
  <c r="J135" i="4"/>
  <c r="J131" i="4"/>
  <c r="I132" i="4"/>
  <c r="I134" i="4"/>
  <c r="I135" i="4"/>
  <c r="I131" i="4"/>
  <c r="J284" i="4"/>
  <c r="J285" i="4"/>
  <c r="J286" i="4"/>
  <c r="J288" i="4"/>
  <c r="J289" i="4"/>
  <c r="J290" i="4"/>
  <c r="J291" i="4"/>
  <c r="J292" i="4"/>
  <c r="J293" i="4"/>
  <c r="J283" i="4"/>
  <c r="I284" i="4"/>
  <c r="I285" i="4"/>
  <c r="I286" i="4"/>
  <c r="I288" i="4"/>
  <c r="I291" i="4"/>
  <c r="I283" i="4"/>
  <c r="J365" i="4"/>
  <c r="J371" i="4"/>
  <c r="J372" i="4"/>
  <c r="J373" i="4"/>
  <c r="J374" i="4"/>
  <c r="J376" i="4"/>
  <c r="J377" i="4"/>
  <c r="J378" i="4"/>
  <c r="J379" i="4"/>
  <c r="J380" i="4"/>
  <c r="J381" i="4"/>
  <c r="J383" i="4"/>
  <c r="J385" i="4"/>
  <c r="J387" i="4"/>
  <c r="J393" i="4"/>
  <c r="J364" i="4"/>
  <c r="I371" i="4"/>
  <c r="I372" i="4"/>
  <c r="I373" i="4"/>
  <c r="I374" i="4"/>
  <c r="I376" i="4"/>
  <c r="I377" i="4"/>
  <c r="I378" i="4"/>
  <c r="I379" i="4"/>
  <c r="I380" i="4"/>
  <c r="I381" i="4"/>
  <c r="I383" i="4"/>
  <c r="I385" i="4"/>
  <c r="I393" i="4"/>
  <c r="I364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30" i="4"/>
  <c r="J329" i="4"/>
  <c r="J328" i="4"/>
  <c r="I332" i="4"/>
  <c r="I335" i="4"/>
  <c r="I337" i="4"/>
  <c r="I339" i="4"/>
  <c r="I340" i="4"/>
  <c r="I341" i="4"/>
  <c r="I342" i="4"/>
  <c r="I343" i="4"/>
  <c r="I344" i="4"/>
  <c r="I345" i="4"/>
  <c r="I330" i="4"/>
  <c r="I329" i="4"/>
  <c r="I328" i="4"/>
  <c r="J399" i="4"/>
  <c r="J400" i="4"/>
  <c r="J398" i="4"/>
  <c r="I399" i="4"/>
  <c r="I400" i="4"/>
  <c r="I398" i="4"/>
  <c r="J435" i="4"/>
  <c r="J422" i="4"/>
  <c r="J423" i="4"/>
  <c r="J424" i="4"/>
  <c r="J425" i="4"/>
  <c r="J426" i="4"/>
  <c r="J427" i="4"/>
  <c r="J429" i="4"/>
  <c r="J430" i="4"/>
  <c r="J431" i="4"/>
  <c r="J432" i="4"/>
  <c r="J433" i="4"/>
  <c r="J434" i="4"/>
  <c r="I422" i="4"/>
  <c r="I423" i="4"/>
  <c r="I424" i="4"/>
  <c r="I425" i="4"/>
  <c r="I426" i="4"/>
  <c r="I427" i="4"/>
  <c r="I429" i="4"/>
  <c r="I430" i="4"/>
  <c r="I431" i="4"/>
  <c r="I432" i="4"/>
  <c r="I433" i="4"/>
  <c r="I434" i="4"/>
  <c r="I435" i="4"/>
  <c r="I421" i="4"/>
  <c r="H376" i="4"/>
  <c r="G369" i="4"/>
  <c r="I369" i="4" s="1"/>
  <c r="G368" i="4"/>
  <c r="J368" i="4" s="1"/>
  <c r="G367" i="4"/>
  <c r="I367" i="4" s="1"/>
  <c r="E366" i="4"/>
  <c r="F366" i="4"/>
  <c r="H366" i="4"/>
  <c r="D366" i="4"/>
  <c r="G104" i="4"/>
  <c r="J104" i="4" s="1"/>
  <c r="H99" i="4"/>
  <c r="E96" i="4"/>
  <c r="F96" i="4"/>
  <c r="G96" i="4"/>
  <c r="H96" i="4"/>
  <c r="D96" i="4"/>
  <c r="H287" i="4"/>
  <c r="G287" i="4"/>
  <c r="J287" i="4" s="1"/>
  <c r="D287" i="4"/>
  <c r="I202" i="4" l="1"/>
  <c r="H219" i="4"/>
  <c r="I96" i="4"/>
  <c r="J96" i="4"/>
  <c r="I104" i="4"/>
  <c r="I225" i="4"/>
  <c r="I287" i="4"/>
  <c r="H104" i="4"/>
  <c r="J222" i="4"/>
  <c r="G219" i="4"/>
  <c r="I368" i="4"/>
  <c r="J369" i="4"/>
  <c r="J367" i="4"/>
  <c r="G366" i="4"/>
  <c r="H38" i="4"/>
  <c r="I38" i="4"/>
  <c r="I222" i="4"/>
  <c r="B613" i="4"/>
  <c r="B566" i="4"/>
  <c r="B555" i="4"/>
  <c r="B543" i="4"/>
  <c r="B536" i="4"/>
  <c r="B521" i="4"/>
  <c r="B509" i="4"/>
  <c r="B507" i="4"/>
  <c r="B506" i="4"/>
  <c r="B502" i="4"/>
  <c r="B501" i="4"/>
  <c r="B495" i="4"/>
  <c r="B482" i="4"/>
  <c r="B481" i="4"/>
  <c r="B325" i="4"/>
  <c r="B323" i="4"/>
  <c r="B320" i="4"/>
  <c r="B319" i="4"/>
  <c r="B317" i="4"/>
  <c r="B315" i="4"/>
  <c r="B313" i="4"/>
  <c r="B312" i="4"/>
  <c r="B310" i="4"/>
  <c r="B436" i="4"/>
  <c r="B419" i="4"/>
  <c r="B401" i="4"/>
  <c r="B397" i="4"/>
  <c r="B388" i="4"/>
  <c r="B384" i="4"/>
  <c r="B363" i="4"/>
  <c r="B346" i="4"/>
  <c r="B327" i="4"/>
  <c r="B302" i="4"/>
  <c r="B299" i="4"/>
  <c r="B271" i="4"/>
  <c r="B262" i="4"/>
  <c r="B245" i="4"/>
  <c r="B326" i="4"/>
  <c r="B309" i="4"/>
  <c r="B298" i="4"/>
  <c r="B270" i="4"/>
  <c r="B244" i="4"/>
  <c r="B137" i="4"/>
  <c r="I219" i="4" l="1"/>
  <c r="J219" i="4"/>
  <c r="J366" i="4"/>
  <c r="I366" i="4"/>
  <c r="E465" i="4"/>
  <c r="J465" i="4" s="1"/>
  <c r="E456" i="4"/>
  <c r="E454" i="4"/>
  <c r="J454" i="4" s="1"/>
  <c r="E447" i="4"/>
  <c r="J447" i="4" s="1"/>
  <c r="E446" i="4"/>
  <c r="J446" i="4" s="1"/>
  <c r="E442" i="4"/>
  <c r="J442" i="4" s="1"/>
  <c r="E421" i="4"/>
  <c r="J421" i="4" s="1"/>
  <c r="C301" i="4"/>
  <c r="C300" i="4"/>
  <c r="C279" i="4"/>
  <c r="C278" i="4"/>
  <c r="C277" i="4"/>
  <c r="C275" i="4"/>
  <c r="C274" i="4"/>
  <c r="C273" i="4"/>
  <c r="C280" i="4" s="1"/>
  <c r="C86" i="4" l="1"/>
  <c r="B85" i="4"/>
  <c r="B87" i="4" s="1"/>
  <c r="C61" i="4"/>
  <c r="C60" i="4"/>
  <c r="C59" i="4"/>
  <c r="C58" i="4"/>
  <c r="C57" i="4"/>
  <c r="C42" i="4"/>
  <c r="C31" i="4"/>
  <c r="C29" i="4"/>
  <c r="C24" i="4"/>
  <c r="C23" i="4"/>
  <c r="C22" i="4"/>
  <c r="C21" i="4"/>
  <c r="C20" i="4"/>
  <c r="C56" i="4" s="1"/>
  <c r="C19" i="4"/>
  <c r="C55" i="4" s="1"/>
  <c r="C18" i="4"/>
  <c r="C54" i="4" s="1"/>
  <c r="C17" i="4"/>
  <c r="C53" i="4" s="1"/>
  <c r="C16" i="4"/>
  <c r="C52" i="4" s="1"/>
  <c r="C15" i="4"/>
  <c r="C51" i="4" s="1"/>
  <c r="C14" i="4"/>
  <c r="C50" i="4" s="1"/>
  <c r="C13" i="4"/>
  <c r="C49" i="4" s="1"/>
  <c r="C12" i="4"/>
  <c r="C48" i="4" s="1"/>
  <c r="C10" i="4"/>
  <c r="C46" i="4" s="1"/>
  <c r="C9" i="4"/>
  <c r="C45" i="4" s="1"/>
  <c r="C8" i="4"/>
  <c r="C44" i="4" s="1"/>
  <c r="C7" i="4"/>
  <c r="C43" i="4" s="1"/>
  <c r="C11" i="4" l="1"/>
  <c r="C47" i="4" s="1"/>
  <c r="V368" i="5" l="1"/>
  <c r="X368" i="5" s="1"/>
  <c r="Z368" i="5" s="1"/>
  <c r="AB368" i="5" s="1"/>
  <c r="AC36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LINHTAICHINH</author>
    <author>AdMin</author>
  </authors>
  <commentList>
    <comment ref="B212" authorId="0" shapeId="0" xr:uid="{00000000-0006-0000-1C00-000001000000}">
      <text>
        <r>
          <rPr>
            <b/>
            <sz val="9"/>
            <color indexed="81"/>
            <rFont val="Tahoma"/>
            <family val="2"/>
          </rPr>
          <t>LINHTAICHINH:</t>
        </r>
        <r>
          <rPr>
            <sz val="9"/>
            <color indexed="81"/>
            <rFont val="Tahoma"/>
            <family val="2"/>
          </rPr>
          <t xml:space="preserve">
tỉnh k có</t>
        </r>
      </text>
    </comment>
    <comment ref="D215" authorId="0" shapeId="0" xr:uid="{00000000-0006-0000-1C00-000002000000}">
      <text>
        <r>
          <rPr>
            <b/>
            <sz val="9"/>
            <color indexed="81"/>
            <rFont val="Tahoma"/>
            <family val="2"/>
          </rPr>
          <t>LINHTAICHINH:</t>
        </r>
        <r>
          <rPr>
            <sz val="9"/>
            <color indexed="81"/>
            <rFont val="Tahoma"/>
            <family val="2"/>
          </rPr>
          <t xml:space="preserve">
Tỉnh đề nghị 35,5. CÔng thương đề nghị 74,587</t>
        </r>
      </text>
    </comment>
    <comment ref="D219" authorId="0" shapeId="0" xr:uid="{00000000-0006-0000-1C00-000003000000}">
      <text>
        <r>
          <rPr>
            <b/>
            <sz val="9"/>
            <color indexed="81"/>
            <rFont val="Tahoma"/>
            <family val="2"/>
          </rPr>
          <t>LINHTAICHINH:</t>
        </r>
        <r>
          <rPr>
            <sz val="9"/>
            <color indexed="81"/>
            <rFont val="Tahoma"/>
            <family val="2"/>
          </rPr>
          <t xml:space="preserve">
2 giá trị này phải bằng nhau, </t>
        </r>
      </text>
    </comment>
    <comment ref="D265" authorId="0" shapeId="0" xr:uid="{00000000-0006-0000-1C00-000004000000}">
      <text>
        <r>
          <rPr>
            <b/>
            <sz val="9"/>
            <color indexed="81"/>
            <rFont val="Tahoma"/>
            <family val="2"/>
          </rPr>
          <t>LINHTAICHINH:</t>
        </r>
        <r>
          <rPr>
            <sz val="9"/>
            <color indexed="81"/>
            <rFont val="Tahoma"/>
            <family val="2"/>
          </rPr>
          <t xml:space="preserve">
Tốc độ tăng 121% sao không cho vào</t>
        </r>
      </text>
    </comment>
    <comment ref="D268" authorId="0" shapeId="0" xr:uid="{00000000-0006-0000-1C00-000005000000}">
      <text>
        <r>
          <rPr>
            <b/>
            <sz val="9"/>
            <color indexed="81"/>
            <rFont val="Tahoma"/>
            <family val="2"/>
          </rPr>
          <t>LINHTAICHINH:</t>
        </r>
        <r>
          <rPr>
            <sz val="9"/>
            <color indexed="81"/>
            <rFont val="Tahoma"/>
            <family val="2"/>
          </rPr>
          <t xml:space="preserve">
Tốc độ tăng 0,62% sao k cho vào</t>
        </r>
      </text>
    </comment>
    <comment ref="D269" authorId="0" shapeId="0" xr:uid="{00000000-0006-0000-1C00-000006000000}">
      <text>
        <r>
          <rPr>
            <b/>
            <sz val="9"/>
            <color indexed="81"/>
            <rFont val="Tahoma"/>
            <family val="2"/>
          </rPr>
          <t>LINHTAICHINH:</t>
        </r>
        <r>
          <rPr>
            <sz val="9"/>
            <color indexed="81"/>
            <rFont val="Tahoma"/>
            <family val="2"/>
          </rPr>
          <t xml:space="preserve">
Xem lại tốc độ tăng 0,6% sao chỉ tiêu kế hoạch lại bằng ước TH năm trước</t>
        </r>
      </text>
    </comment>
    <comment ref="B418" authorId="1" shapeId="0" xr:uid="{00000000-0006-0000-1C00-000007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Tỷ lệ phụ nữ đẻ được khám thai 3 lần/3 kỳ</t>
        </r>
      </text>
    </comment>
  </commentList>
</comments>
</file>

<file path=xl/sharedStrings.xml><?xml version="1.0" encoding="utf-8"?>
<sst xmlns="http://schemas.openxmlformats.org/spreadsheetml/2006/main" count="2243" uniqueCount="1005">
  <si>
    <t>TT</t>
  </si>
  <si>
    <t>CHỈ TIÊU</t>
  </si>
  <si>
    <t>ĐVT</t>
  </si>
  <si>
    <t>Ghi chú</t>
  </si>
  <si>
    <t>A</t>
  </si>
  <si>
    <t>CÁC CHỈ TIÊU CHỦ YẾU</t>
  </si>
  <si>
    <t>I</t>
  </si>
  <si>
    <t>CHỈ TIÊU VỀ KINH TẾ</t>
  </si>
  <si>
    <t>Giá trị sản xuất (GO) (giá 2010)</t>
  </si>
  <si>
    <t>Tr. đồng</t>
  </si>
  <si>
    <t xml:space="preserve"> - Nông, lâm, ngư nghiệp</t>
  </si>
  <si>
    <t>Trong đó: + Nông nghiệp</t>
  </si>
  <si>
    <t xml:space="preserve">                 Chia ra: Trồng trọt</t>
  </si>
  <si>
    <t xml:space="preserve">                              Chăn nuôi</t>
  </si>
  <si>
    <t xml:space="preserve">                              Dịch vụ NN</t>
  </si>
  <si>
    <t xml:space="preserve">                + Lâm nghiệp</t>
  </si>
  <si>
    <t xml:space="preserve">                + Ngư nghiệp</t>
  </si>
  <si>
    <t xml:space="preserve"> - Công nghiệp, xây dựng</t>
  </si>
  <si>
    <t xml:space="preserve">             + Quốc doanh địa phương</t>
  </si>
  <si>
    <t xml:space="preserve">             + Kinh tế ngoài quốc doanh</t>
  </si>
  <si>
    <t>Trong đó: Công nghiệp</t>
  </si>
  <si>
    <t xml:space="preserve"> - Dịch vụ, du lịch</t>
  </si>
  <si>
    <t>Tổng giá trị gia tăng GDP (giá HH)</t>
  </si>
  <si>
    <t xml:space="preserve"> - Dịch vụ</t>
  </si>
  <si>
    <t>%</t>
  </si>
  <si>
    <t>Thu nhập bình quân đầu người</t>
  </si>
  <si>
    <t xml:space="preserve">Tấn </t>
  </si>
  <si>
    <t>Diện tích cây công nghiệp dài ngày</t>
  </si>
  <si>
    <t xml:space="preserve"> - Cây chè</t>
  </si>
  <si>
    <t>Ha</t>
  </si>
  <si>
    <t xml:space="preserve"> + Trồng mới</t>
  </si>
  <si>
    <t xml:space="preserve"> - Cây thảo quả</t>
  </si>
  <si>
    <t>Cây công nghiệp</t>
  </si>
  <si>
    <t xml:space="preserve"> - Cao Su</t>
  </si>
  <si>
    <t>ha</t>
  </si>
  <si>
    <t>Tốc độ tăng đàn gia súc, gia cầm</t>
  </si>
  <si>
    <t>Thu ngân sách NN trên địa bàn</t>
  </si>
  <si>
    <t>- Thu ngân sách huyện được hưởng</t>
  </si>
  <si>
    <t>- Thu nội địa</t>
  </si>
  <si>
    <t xml:space="preserve">NS tỉnh bổ sung cho NS địa phương </t>
  </si>
  <si>
    <t>Chi ngân sách địa phương</t>
  </si>
  <si>
    <t>Chi ĐT phát triển địa phương QL</t>
  </si>
  <si>
    <t>- Vốn cân đối NS địa phương</t>
  </si>
  <si>
    <t>- Hỗ trợ có mục tiêu từ NSTW</t>
  </si>
  <si>
    <t>Chi thường xuyên</t>
  </si>
  <si>
    <t>Trong đó:</t>
  </si>
  <si>
    <t>- Chi cho sự nghiệp giáo dục - ĐT</t>
  </si>
  <si>
    <t>- Chi cho sự nghiệp kinh tế</t>
  </si>
  <si>
    <t xml:space="preserve">- Chi cho QL hành chính Nhà nước </t>
  </si>
  <si>
    <t>- Địa phương quản lý (huyện, xã)</t>
  </si>
  <si>
    <t xml:space="preserve">Tái định cư các thuỷ điện </t>
  </si>
  <si>
    <t>Trong đó:  - Thuỷ điện Bản Chát</t>
  </si>
  <si>
    <t>II</t>
  </si>
  <si>
    <t>CHỈ TIÊU VỀ XÃ HỘI</t>
  </si>
  <si>
    <t>Dân số trung bình</t>
  </si>
  <si>
    <t>Người</t>
  </si>
  <si>
    <t>Tỷ lệ tăng dân số tự nhiên</t>
  </si>
  <si>
    <t>‰</t>
  </si>
  <si>
    <t>Tỷ lệ giảm sinh</t>
  </si>
  <si>
    <t>Tỷ lệ tăng dân số</t>
  </si>
  <si>
    <t>Y tế</t>
  </si>
  <si>
    <t>xã</t>
  </si>
  <si>
    <t>Tỷ lệ Bác sỹ/vạn dân</t>
  </si>
  <si>
    <t>Bác sĩ</t>
  </si>
  <si>
    <t>Giáo dục</t>
  </si>
  <si>
    <t xml:space="preserve"> Số trường đạt chuẩn quốc gia</t>
  </si>
  <si>
    <t>Trường</t>
  </si>
  <si>
    <t>Duy trì phổ cập giáo dục</t>
  </si>
  <si>
    <t>Hạ tầng điện lưới</t>
  </si>
  <si>
    <t>Trong đó: Thực hiện trong năm</t>
  </si>
  <si>
    <t>Giao thông</t>
  </si>
  <si>
    <t>Số xã có đường ô tô đến trung tâm</t>
  </si>
  <si>
    <t>Xã</t>
  </si>
  <si>
    <t xml:space="preserve"> - Số xã có đường ô tô đi được quanh năm </t>
  </si>
  <si>
    <t>Giảm nghèo - Đào tạo - Việc làm</t>
  </si>
  <si>
    <t>Hộ</t>
  </si>
  <si>
    <t xml:space="preserve"> hộ</t>
  </si>
  <si>
    <t>Trong đó: Số lao động XK trong năm</t>
  </si>
  <si>
    <t>Trong đó: - Lao động nữ</t>
  </si>
  <si>
    <t>Văn hoá</t>
  </si>
  <si>
    <t xml:space="preserve"> - Tỷ lệ hộ gia đình đạt GĐVH</t>
  </si>
  <si>
    <t xml:space="preserve"> - Tỷ lệ thôn, bản, KP đạt TCVH</t>
  </si>
  <si>
    <t>Xây dựng nông thôn mới</t>
  </si>
  <si>
    <t xml:space="preserve"> - Triển khai xây dựng NTM</t>
  </si>
  <si>
    <t xml:space="preserve"> - Thực hiện bộ tiêu chí quốc gia về NTM</t>
  </si>
  <si>
    <t xml:space="preserve"> + Số xã hoàn thành 19 tiêu chí</t>
  </si>
  <si>
    <t xml:space="preserve"> + Bình quân tiêu chí trên xã</t>
  </si>
  <si>
    <t>Tiêu chí/xã</t>
  </si>
  <si>
    <t>III</t>
  </si>
  <si>
    <t>CHỈ TIÊU VỀ MÔI TRƯỜNG</t>
  </si>
  <si>
    <t>Trồng rừng  (rừng phòng hộ)</t>
  </si>
  <si>
    <t>Tỷ lệ chất thải rắn ở đô thị được thu gom</t>
  </si>
  <si>
    <t>Tỷ lệ dân số được sử dụng nước sinh hoạt</t>
  </si>
  <si>
    <t>Trong đó: Trồng mới</t>
  </si>
  <si>
    <r>
      <t xml:space="preserve">Trong đó: </t>
    </r>
    <r>
      <rPr>
        <b/>
        <sz val="14"/>
        <rFont val="Times New Roman"/>
        <family val="1"/>
      </rPr>
      <t>Đầu tư từ nguồn SD đất</t>
    </r>
  </si>
  <si>
    <r>
      <t xml:space="preserve">                 </t>
    </r>
    <r>
      <rPr>
        <b/>
        <sz val="14"/>
        <rFont val="Times New Roman"/>
        <family val="1"/>
      </rPr>
      <t>Chi XDCB tập trung</t>
    </r>
  </si>
  <si>
    <r>
      <t></t>
    </r>
    <r>
      <rPr>
        <b/>
        <sz val="14"/>
        <rFont val="Times New Roman"/>
        <family val="1"/>
      </rPr>
      <t xml:space="preserve"> vốn đầu tư phát triển trên ĐB</t>
    </r>
  </si>
  <si>
    <t>Trong đó: Lao động nữ</t>
  </si>
  <si>
    <t>So sánh (%)</t>
  </si>
  <si>
    <t xml:space="preserve"> Số xã đạt tiêu chí quốc gia về y tế xã (theo chuẩn mới 2011-2020)</t>
  </si>
  <si>
    <t xml:space="preserve"> + Tỷ lệ xã đạt tiêu chí quốc gia về y tế xã (theo chuẩn mới 2011-2020)</t>
  </si>
  <si>
    <t xml:space="preserve"> - Số trạm y tế xã, phường, thị trấn có bác sỹ (bao gồm cả bác sỹ làm việc định kỳ)</t>
  </si>
  <si>
    <t xml:space="preserve"> + Tỷ lệ trạm y tế xã, phường, thị trấn có bác sỹ (Có biên chế tại trạm)</t>
  </si>
  <si>
    <t>Số xã có điện lưới Quốc gia</t>
  </si>
  <si>
    <t xml:space="preserve"> Tỷ lệ hộ được sử dụng điện lưới quốc gia</t>
  </si>
  <si>
    <t>Trong đó: Tỷ lệ sử dụng thời gian lao động nữ ở khu vực nông thôn</t>
  </si>
  <si>
    <t>Trồng rừng thay thế</t>
  </si>
  <si>
    <t>Tỷ lệ số cơ sở gây ô nhiễm môi trường nghiêm trọng được xử lý</t>
  </si>
  <si>
    <t>Cơ cấu kinh tế</t>
  </si>
  <si>
    <t> Mức lưu chuyển hàng hoá bán lẻ trên ĐB</t>
  </si>
  <si>
    <t xml:space="preserve"> Trong đó: Trồng mới</t>
  </si>
  <si>
    <t>Trong đó: Công nhận nơi</t>
  </si>
  <si>
    <t xml:space="preserve"> Tỷ lệ hộ được sử dụng điện </t>
  </si>
  <si>
    <t xml:space="preserve"> - Số hộ tái nghèo phát sinh mới</t>
  </si>
  <si>
    <t xml:space="preserve"> - Số hộ cận nghèo</t>
  </si>
  <si>
    <t xml:space="preserve"> - Số hộ thoát nghèo</t>
  </si>
  <si>
    <t xml:space="preserve"> - Tổng số người trong độ tuổi LĐ</t>
  </si>
  <si>
    <t xml:space="preserve"> - Số lao động chia theo khu vực</t>
  </si>
  <si>
    <t xml:space="preserve"> + Lao động thành thị</t>
  </si>
  <si>
    <t xml:space="preserve"> + Lao động nông thôn</t>
  </si>
  <si>
    <t xml:space="preserve"> - Số người trong độ tuổi LĐ có khả năng LĐ (15 tuổi trở lên đang làm việc tại nền kinh tế quốc dân)</t>
  </si>
  <si>
    <t xml:space="preserve"> - Số lao động xuất khẩu </t>
  </si>
  <si>
    <t xml:space="preserve"> - Đào tạo nghề mới trong năm</t>
  </si>
  <si>
    <t xml:space="preserve"> Trong đó: Đào tạo dạy nghề sơ cấp và DNTX (dưới 3 tháng)</t>
  </si>
  <si>
    <t xml:space="preserve"> - Đào tạo nghề trung cấp</t>
  </si>
  <si>
    <t xml:space="preserve"> - Số lượt người được cai nghiện</t>
  </si>
  <si>
    <t xml:space="preserve"> + Cai tại trung tâm 05-06 tỉnh</t>
  </si>
  <si>
    <t xml:space="preserve"> + TT CB giáo dục - Lao động - XH</t>
  </si>
  <si>
    <t xml:space="preserve"> + Cai tại cộng đồng</t>
  </si>
  <si>
    <t>Tỷ lệ che phủ rừng</t>
  </si>
  <si>
    <t xml:space="preserve"> - TL dân số đô thị được SD nước sạch</t>
  </si>
  <si>
    <t xml:space="preserve"> - Tỷ lệ dân số nông thôn được sử dụng nước sinh hoạt hợp vệ sinh</t>
  </si>
  <si>
    <t>Kế hoạch</t>
  </si>
  <si>
    <t>Tổng SL LT (có hạt)</t>
  </si>
  <si>
    <t>Xã, thị trấn</t>
  </si>
  <si>
    <t xml:space="preserve"> Trong đó: TL hộ nghèo là người dân tộc thiểu số (theo chuẩn quốc gia)</t>
  </si>
  <si>
    <t xml:space="preserve"> - Tỷ lệ giảm hộ nghèo</t>
  </si>
  <si>
    <t xml:space="preserve">                - Đào tạo nghề</t>
  </si>
  <si>
    <t xml:space="preserve"> - Tỷ lệ CQ, ĐV,Tr.học đạt TCVH</t>
  </si>
  <si>
    <t xml:space="preserve"> - Số người lạm dụng ma tuý</t>
  </si>
  <si>
    <t xml:space="preserve"> - Tỷ lệ bản có đường XM đi thuận tiện</t>
  </si>
  <si>
    <t xml:space="preserve"> + Số xã đạt từ 15-18 tiêu chí</t>
  </si>
  <si>
    <t xml:space="preserve"> + Số xã đạt từ 10-14 tiêu chí </t>
  </si>
  <si>
    <t xml:space="preserve"> + Số xã đạt từ 5-9 tiêu chí</t>
  </si>
  <si>
    <t xml:space="preserve"> + Số xã đạt dưới 5 tiêu chí</t>
  </si>
  <si>
    <t xml:space="preserve">                 - Thuỷ điện Huội Quảng</t>
  </si>
  <si>
    <t>Giá trị xuất khẩu địa phương</t>
  </si>
  <si>
    <t>B</t>
  </si>
  <si>
    <t>CÂY LƯƠNG THỰC</t>
  </si>
  <si>
    <t xml:space="preserve"> + Tr. đó: Thóc </t>
  </si>
  <si>
    <t xml:space="preserve">Riêng thóc ruộng </t>
  </si>
  <si>
    <t xml:space="preserve"> + Cây hàng năm </t>
  </si>
  <si>
    <t xml:space="preserve"> + Cây lâu năm </t>
  </si>
  <si>
    <t xml:space="preserve">Lúa mùa: DT </t>
  </si>
  <si>
    <t>NS</t>
  </si>
  <si>
    <t>Tạ/ha</t>
  </si>
  <si>
    <t>SL</t>
  </si>
  <si>
    <t>Tấn</t>
  </si>
  <si>
    <t>Chiêm xuân: DT</t>
  </si>
  <si>
    <t xml:space="preserve">NS </t>
  </si>
  <si>
    <t xml:space="preserve">SL </t>
  </si>
  <si>
    <t xml:space="preserve">Lúa nương: DT </t>
  </si>
  <si>
    <t>Ngô: DT</t>
  </si>
  <si>
    <t>Ngô thu đông: Diện tích</t>
  </si>
  <si>
    <t>Ngô Xuân hè: Diện tích</t>
  </si>
  <si>
    <t>Khoai CL: DT</t>
  </si>
  <si>
    <t>Cây sắn: DT</t>
  </si>
  <si>
    <t>Khai hoang RN</t>
  </si>
  <si>
    <t xml:space="preserve">CÂY CÔNG NGHIỆP </t>
  </si>
  <si>
    <t xml:space="preserve">Cây CN ngắn ngày </t>
  </si>
  <si>
    <t>Cây lạc: DT</t>
  </si>
  <si>
    <t>Đậu tương: DT</t>
  </si>
  <si>
    <t xml:space="preserve">Cây CN lâu năm </t>
  </si>
  <si>
    <t>Cây chè</t>
  </si>
  <si>
    <t xml:space="preserve">Tổng DT chè </t>
  </si>
  <si>
    <t xml:space="preserve">Tr. đó: Chè trồng mới </t>
  </si>
  <si>
    <t xml:space="preserve"> - Chè KTCB</t>
  </si>
  <si>
    <t xml:space="preserve"> - Diên tích Chè KD</t>
  </si>
  <si>
    <t xml:space="preserve">SL chè búp tươi </t>
  </si>
  <si>
    <t>Cây thảo quả: DT</t>
  </si>
  <si>
    <t xml:space="preserve">Tr. đó: Trồng mới </t>
  </si>
  <si>
    <t>tấn</t>
  </si>
  <si>
    <t>Cây cao su</t>
  </si>
  <si>
    <t>Diện tích</t>
  </si>
  <si>
    <t>Trong đó: diện tích trồng mới</t>
  </si>
  <si>
    <t>Cây ăn quả: DT</t>
  </si>
  <si>
    <t>IV</t>
  </si>
  <si>
    <t>Một số loại cây trồng khác</t>
  </si>
  <si>
    <t>Cây rau, màu</t>
  </si>
  <si>
    <t>Rau, đậu CL: DT</t>
  </si>
  <si>
    <t>PT vùng rau, màu, TP hàng hóa tập trung (Σ DT canh tác)</t>
  </si>
  <si>
    <t>V</t>
  </si>
  <si>
    <t>CHĂN NUÔI</t>
  </si>
  <si>
    <t xml:space="preserve">Tổng đàn gia súc </t>
  </si>
  <si>
    <t xml:space="preserve"> + Đàn trâu</t>
  </si>
  <si>
    <t>Con</t>
  </si>
  <si>
    <t xml:space="preserve"> + Đàn bò</t>
  </si>
  <si>
    <t xml:space="preserve"> + Đàn lợn</t>
  </si>
  <si>
    <t xml:space="preserve"> + Đàn ngựa </t>
  </si>
  <si>
    <t xml:space="preserve"> + Đàn dê</t>
  </si>
  <si>
    <t xml:space="preserve"> Đàn gia cầm </t>
  </si>
  <si>
    <t>1000 Con</t>
  </si>
  <si>
    <t>Tốc độ gia tăng đàn gia súc</t>
  </si>
  <si>
    <t>Thịt hơi các loại</t>
  </si>
  <si>
    <t xml:space="preserve">THUỶ SẢN </t>
  </si>
  <si>
    <t xml:space="preserve">DT nuôi trồng TS </t>
  </si>
  <si>
    <t>Diện tích ao hồ, cá lúa</t>
  </si>
  <si>
    <t xml:space="preserve"> Sản lượng đánh  bắt và nuôi trồng</t>
  </si>
  <si>
    <t>Nuôi trồng thủy sản</t>
  </si>
  <si>
    <t>Đánh bắt thủy sản</t>
  </si>
  <si>
    <t xml:space="preserve">LÂM NGHIỆP </t>
  </si>
  <si>
    <t>Tổng diện tích rừng hiện có</t>
  </si>
  <si>
    <t>Trồng rừng mới phòng hộ</t>
  </si>
  <si>
    <t>Rừng tự nhiên</t>
  </si>
  <si>
    <t>Rừng phòng hộ</t>
  </si>
  <si>
    <t>Rừng sản xuất</t>
  </si>
  <si>
    <t>Rừng trồng</t>
  </si>
  <si>
    <t>Khoán bảo vệ rừng</t>
  </si>
  <si>
    <t>Khoanh nuôi tái sinh rừng</t>
  </si>
  <si>
    <t xml:space="preserve"> Cây cao su</t>
  </si>
  <si>
    <t>PHÁT TRIỂN NÔNG THÔN</t>
  </si>
  <si>
    <t xml:space="preserve"> - Tỷ lệ dân số nông thôn được sử dụng nước hợp vệ sinh</t>
  </si>
  <si>
    <t>- Tỷ lệ hộ dân tộc thiểu số được sử dụng nước sinh hoạt hợp vệ sinh</t>
  </si>
  <si>
    <t xml:space="preserve"> tỷ lệ dân tộc thiểu số được sử
 dụng hố xí hợp vệ sinh</t>
  </si>
  <si>
    <t xml:space="preserve">+ Số xã hoàn thành 19 tiêu chí </t>
  </si>
  <si>
    <t xml:space="preserve"> Tỷ lệ xã đạt tiêu chuẩn NTM</t>
  </si>
  <si>
    <t>+ Số xã đạt từ 15-18 tiêu chí</t>
  </si>
  <si>
    <t>+ Số xã đạt từ 10-14 tiêu chí</t>
  </si>
  <si>
    <t>+ Số xã đạt từ 5-9 tiêu chí</t>
  </si>
  <si>
    <t>+ Số xã đạt dưới 5 tiêu chí</t>
  </si>
  <si>
    <t>+ Bình quân tiêu chí trên xã</t>
  </si>
  <si>
    <t>1.1</t>
  </si>
  <si>
    <t>1.2</t>
  </si>
  <si>
    <t>1.3</t>
  </si>
  <si>
    <t>2.1</t>
  </si>
  <si>
    <t>2.2</t>
  </si>
  <si>
    <t>Thành phần kinh tế</t>
  </si>
  <si>
    <t>Chia ra:</t>
  </si>
  <si>
    <t xml:space="preserve"> - Quốc doanh TW</t>
  </si>
  <si>
    <t xml:space="preserve"> - Quốc doanh ĐP</t>
  </si>
  <si>
    <t xml:space="preserve"> - Khu vực ngoài QD</t>
  </si>
  <si>
    <t xml:space="preserve"> - CN có vốn đầu tư nước ngoài</t>
  </si>
  <si>
    <t>Phân theo ngành công nghiệp</t>
  </si>
  <si>
    <t>Triệu đồng</t>
  </si>
  <si>
    <t xml:space="preserve"> - Công nghiệp khai khoáng</t>
  </si>
  <si>
    <t xml:space="preserve"> - Công nghiệp chế biến, chế tạo</t>
  </si>
  <si>
    <t xml:space="preserve"> - Sản xuất và phân phối điện, 
khí đốt, nước</t>
  </si>
  <si>
    <t xml:space="preserve"> - Cung cấp nước, quản lý và xử lý
 rác thải, nước thải</t>
  </si>
  <si>
    <t>Theo giá hiện hành</t>
  </si>
  <si>
    <t xml:space="preserve"> - Quốc doanh</t>
  </si>
  <si>
    <t xml:space="preserve"> - Ngoài quốc doanh</t>
  </si>
  <si>
    <t>Trong đó: Riêng CN</t>
  </si>
  <si>
    <t>Điện sản xuất và điện nhập khẩu</t>
  </si>
  <si>
    <t>1000KWh</t>
  </si>
  <si>
    <t xml:space="preserve"> - Điện phát ra</t>
  </si>
  <si>
    <t xml:space="preserve"> - Điện sản xuất</t>
  </si>
  <si>
    <t>Đá xây dựng</t>
  </si>
  <si>
    <t>m3</t>
  </si>
  <si>
    <t>Gạch các loại</t>
  </si>
  <si>
    <t>1.000viên</t>
  </si>
  <si>
    <t>Chè chế biến các loại</t>
  </si>
  <si>
    <t>Nước máy sản xuất</t>
  </si>
  <si>
    <t>1.000m3</t>
  </si>
  <si>
    <t xml:space="preserve"> + Quốc doanh</t>
  </si>
  <si>
    <t xml:space="preserve"> + Ngoài quốc doanh</t>
  </si>
  <si>
    <t xml:space="preserve"> - Tài chính - ngân hàng</t>
  </si>
  <si>
    <t xml:space="preserve"> - Vận tải</t>
  </si>
  <si>
    <t xml:space="preserve"> - Khách sạn - nhà hàng - dịch vụ du lịch</t>
  </si>
  <si>
    <t xml:space="preserve"> - Dịch vụ khác</t>
  </si>
  <si>
    <t>Mạng lưới</t>
  </si>
  <si>
    <t xml:space="preserve"> - Số khách sạn</t>
  </si>
  <si>
    <t>Cái</t>
  </si>
  <si>
    <t xml:space="preserve"> - Số phòng khách sạn</t>
  </si>
  <si>
    <t>Phòng</t>
  </si>
  <si>
    <t>Công suất sử dụng phòng</t>
  </si>
  <si>
    <t xml:space="preserve"> - Nhà hàng</t>
  </si>
  <si>
    <t>Tổng lượt khách du lịch</t>
  </si>
  <si>
    <t>Lượt</t>
  </si>
  <si>
    <t xml:space="preserve"> + Khách quốc tế</t>
  </si>
  <si>
    <t xml:space="preserve"> - Ngày lưu trú (khách quốc tế)</t>
  </si>
  <si>
    <t>Ngày</t>
  </si>
  <si>
    <t xml:space="preserve"> - Mước tiêu dùng ngày (khách QT)</t>
  </si>
  <si>
    <t xml:space="preserve"> + Khách nội địa</t>
  </si>
  <si>
    <t xml:space="preserve"> - Ngày lưu trú (khách nội địa)</t>
  </si>
  <si>
    <t xml:space="preserve"> - Mước tiêu dùng ngày (khách nội địa)</t>
  </si>
  <si>
    <t>2.3</t>
  </si>
  <si>
    <t>Doanh thu Khách sạn - nhà hàng - dịch 
vụ du lịch</t>
  </si>
  <si>
    <t>Trong đó: DT từ ngành du lịch</t>
  </si>
  <si>
    <t>Vận tải hành khách</t>
  </si>
  <si>
    <t>Vận tải hàng hoá</t>
  </si>
  <si>
    <t>Vận tải hàng hóa</t>
  </si>
  <si>
    <t xml:space="preserve"> Khối lượng hàng hoá 
vận chuyển</t>
  </si>
  <si>
    <t>1.000 Tấn</t>
  </si>
  <si>
    <t xml:space="preserve"> Khối lượng hàng hoá 
luân chuyển</t>
  </si>
  <si>
    <t>1.000Tấn.Km</t>
  </si>
  <si>
    <t xml:space="preserve"> Khối lượng HK
 vận chuyển</t>
  </si>
  <si>
    <t>1.000. HK</t>
  </si>
  <si>
    <t xml:space="preserve"> Khối lượng HK
 luân chuyển</t>
  </si>
  <si>
    <t>1.000 HK.Km</t>
  </si>
  <si>
    <t>HTX</t>
  </si>
  <si>
    <t xml:space="preserve">   Trong đó: thành lập mới</t>
  </si>
  <si>
    <t>LHHTX</t>
  </si>
  <si>
    <t>người</t>
  </si>
  <si>
    <t xml:space="preserve">   Trong đó: Xã viên mới</t>
  </si>
  <si>
    <t>Trong đó: doanh thu cung ứng cho xã viên</t>
  </si>
  <si>
    <t>Trong đó: + Số có trình độ trung cấp, cao đẳng</t>
  </si>
  <si>
    <t xml:space="preserve">              + Số có trình độ Đại học trở lên</t>
  </si>
  <si>
    <t>Trong đó: tổng số lao động là xã viên HTX</t>
  </si>
  <si>
    <t>VI</t>
  </si>
  <si>
    <t>Tổng số hộ</t>
  </si>
  <si>
    <t xml:space="preserve">Số Hộ nghèo </t>
  </si>
  <si>
    <t>Tỷ lệ hộ nghèo theo chuẩn QG</t>
  </si>
  <si>
    <t xml:space="preserve">Trong đó tỷ lệ hộ nghèo người dân 
tộc thiểu số </t>
  </si>
  <si>
    <t>Mức giảm tỷ lệ hộ nghèo</t>
  </si>
  <si>
    <t xml:space="preserve">Trong đó : Mức giảm tỷ hộ nghèo người dân tộc thiểu số </t>
  </si>
  <si>
    <t>Mức giảm tỷ lệ hộ nghèo các huyện nghèo</t>
  </si>
  <si>
    <t xml:space="preserve">Số hộ thoát nghèo </t>
  </si>
  <si>
    <t>Số hộ cận nghèo</t>
  </si>
  <si>
    <t>Số hộ tái nghèo và phát sinh mới</t>
  </si>
  <si>
    <t>Tỷ lệ hộ cận nghèo</t>
  </si>
  <si>
    <t>Tỷ lệ hộ giảm nghèo</t>
  </si>
  <si>
    <t>Số hộ nghèo giảm trong năm</t>
  </si>
  <si>
    <t>Số hộ được vay vốn tạo việc làm</t>
  </si>
  <si>
    <t xml:space="preserve"> Trong đó: + Hộ nghèo</t>
  </si>
  <si>
    <t>Tỷ lệ giảm cận hộ nghèo</t>
  </si>
  <si>
    <t>Số tái nghèo và phát sinh mới</t>
  </si>
  <si>
    <t>Tổng số xã, thị trấn toàn huyện</t>
  </si>
  <si>
    <t xml:space="preserve"> - Tổng số xã trên toàn huyện</t>
  </si>
  <si>
    <t>Trong đó: Số xã đặc biệt khó khăn(theo tiêu chí CT 135)</t>
  </si>
  <si>
    <t>Bản vùng 3 thuộc 4 xã KV II (CT135)</t>
  </si>
  <si>
    <t>Bản</t>
  </si>
  <si>
    <t xml:space="preserve"> Tỷ lệ xã có đường ô tô đến trung tâm xã</t>
  </si>
  <si>
    <t>Số xã có đường ô tô đi được quanh năm</t>
  </si>
  <si>
    <t>Tỷ lệ xã có đường ô tô đi được quanh năm</t>
  </si>
  <si>
    <t>Tỷ lệ bản có đường XM đi thuận tiện</t>
  </si>
  <si>
    <t>Số xã có bưu điện văn hoá xã</t>
  </si>
  <si>
    <t xml:space="preserve"> Tỷ lệ % trên tổng số xã</t>
  </si>
  <si>
    <t>Số xã, thị trấn có điện lưới QG</t>
  </si>
  <si>
    <t>Tổng số hộ được sử dụng điện lưới QG</t>
  </si>
  <si>
    <t xml:space="preserve"> + Tỷ lệ số hộ được sử dụng điện</t>
  </si>
  <si>
    <t xml:space="preserve"> +  Tỷ lệ hộ được sử dụng điện lưới quốc gia</t>
  </si>
  <si>
    <t xml:space="preserve"> Tỷ lệ so với dân số</t>
  </si>
  <si>
    <t>Số lao động chia theo khu vực</t>
  </si>
  <si>
    <t>Lao động thành thị</t>
  </si>
  <si>
    <t>Lao động nông thôn</t>
  </si>
  <si>
    <t>Số người trong độ tuổi LĐ có khả năng LĐ (15 tuổi trở lên đang làm việc tại nền kinh tế quốc dân)</t>
  </si>
  <si>
    <t>Cơ cấu lao động</t>
  </si>
  <si>
    <t>Nông lậm, ngư nghiệp và thủy sản</t>
  </si>
  <si>
    <t>Công nghiệp &amp; XD</t>
  </si>
  <si>
    <t>Dịch vụ</t>
  </si>
  <si>
    <t>Tỷ lệ lao động được đào tạo trong năm so với tổng số lao động</t>
  </si>
  <si>
    <t xml:space="preserve"> Trong đó: Tỷ lệ lao động nữ đào tạo</t>
  </si>
  <si>
    <t>Số Lao động được tạo việc làm</t>
  </si>
  <si>
    <t>Tỷ lệ lao động trong thất nghiệp ở khu
 vực thành thị</t>
  </si>
  <si>
    <t xml:space="preserve">Tỷ lệ thất nghiệp nữ </t>
  </si>
  <si>
    <t>Tỷ lệ thời gian sử dụng lao động của lực lượng
 lao động ở nông thôn</t>
  </si>
  <si>
    <t xml:space="preserve">    Trong đó: Tỷ lệ sử dụng thời gian lao động nữ ở khu vực nông thôn</t>
  </si>
  <si>
    <t>Số lao động đi làm việc theo hợp đông</t>
  </si>
  <si>
    <t xml:space="preserve"> - Số LĐ được đào tạo trong năm</t>
  </si>
  <si>
    <t xml:space="preserve"> + ĐT nghề sơ cấp và DNTX 
(dưới 3 tháng)</t>
  </si>
  <si>
    <t>Số người lạm dụng ma tuý</t>
  </si>
  <si>
    <t>Số lượt người được cai nghiện</t>
  </si>
  <si>
    <t>Cai tại trung tâm 05-06 tỉnh</t>
  </si>
  <si>
    <t>TT CB giáo dục - Lao động - XH</t>
  </si>
  <si>
    <t>Cai tại cộng đồng</t>
  </si>
  <si>
    <t>Cai tại trại tạm giam công an tỉnh</t>
  </si>
  <si>
    <t>Lượt
 Người</t>
  </si>
  <si>
    <t>Lượt Người</t>
  </si>
  <si>
    <t xml:space="preserve"> - Điều trị thay thế các chất dạng thuốc phiện bằng thuốc Methadone</t>
  </si>
  <si>
    <t>VII</t>
  </si>
  <si>
    <t xml:space="preserve"> - Tỷ lệ phường đạt tiêu chuẩn xã, phường phù hợp với trẻ em (lũy kế)</t>
  </si>
  <si>
    <t>Tỷ trẻ em có hoàn cảnh đạc biệt khó khăn được chăm sóc</t>
  </si>
  <si>
    <t>Số hộ được sử dụng nước sạch</t>
  </si>
  <si>
    <t>TL dân số đô thị được SD nước sạch</t>
  </si>
  <si>
    <t xml:space="preserve">  Trong đó:</t>
  </si>
  <si>
    <t xml:space="preserve">  + Khu vực thành thị</t>
  </si>
  <si>
    <t xml:space="preserve">  + Khu vực nông thôn</t>
  </si>
  <si>
    <t>Số khu công nghiệp đang hoạt động</t>
  </si>
  <si>
    <t>Khu CN</t>
  </si>
  <si>
    <t>Số khu công nghiệp đang hoạt động có hệ thống xử lý nước thải tập trung đạt tiêu chuẩn môi trường</t>
  </si>
  <si>
    <t>Tỷ lệ khu công nghiệp đang hoạt động có hệ thống xử lý nước thải tập trung đạt tiêu chuẩn môi trường</t>
  </si>
  <si>
    <t>Số giấy được cấp chứng nhận quyền sử dụng đất cho hộ gia đình, tổ chức</t>
  </si>
  <si>
    <t>Trong đó:  + Hộ gia đình</t>
  </si>
  <si>
    <t>Giấy</t>
  </si>
  <si>
    <t xml:space="preserve">                 + Tổ chức</t>
  </si>
  <si>
    <t>Tỷ lệ diện tích đất được cấp GCN QSDĐ/diện tích đất cần cấp GCNQSDĐ</t>
  </si>
  <si>
    <t xml:space="preserve">  Dân số </t>
  </si>
  <si>
    <t>Trong đó: + Dân số thành thị</t>
  </si>
  <si>
    <t xml:space="preserve">                + Dân số nông thôn</t>
  </si>
  <si>
    <t>Mức giảm tỷ lệ sinh</t>
  </si>
  <si>
    <t>Tỷ suất tăng dân số tự nhiên</t>
  </si>
  <si>
    <t>Tỷ số giới tính khi sinh (số bé trai 
so với 100 bé gái)</t>
  </si>
  <si>
    <t xml:space="preserve"> Kế hoạch hoá gia đình</t>
  </si>
  <si>
    <t xml:space="preserve">Tỷ lệ nữ từ 15÷49 tuổi so với dân số </t>
  </si>
  <si>
    <t>Tỷ lệ các cặp vợ chồng thực 
hiện các biện pháp tránh thai</t>
  </si>
  <si>
    <t>TL các bà mẹ sinh con thứ 3 trở lên so với  bà mẹ sinh con trong năm</t>
  </si>
  <si>
    <t>Số CB làm công tác DSGĐ &amp; TE</t>
  </si>
  <si>
    <t xml:space="preserve"> Người</t>
  </si>
  <si>
    <t xml:space="preserve"> T.đó: + Số CB chuyên trách huyện</t>
  </si>
  <si>
    <t xml:space="preserve">          + Cán bộ chuyên trách tại xã</t>
  </si>
  <si>
    <t xml:space="preserve">          + Công tác viên</t>
  </si>
  <si>
    <t>IX</t>
  </si>
  <si>
    <t>CƠ SỞ Y TẾ, GIƯỜNG BÊNH</t>
  </si>
  <si>
    <t>Cơ sở y tế quốc lập</t>
  </si>
  <si>
    <t>Trung tâm y tế huyện</t>
  </si>
  <si>
    <t>Phòng khám đa khoa khu vực</t>
  </si>
  <si>
    <t>PK</t>
  </si>
  <si>
    <t>Trạm y tế xã, thị trấn</t>
  </si>
  <si>
    <t>Trạm</t>
  </si>
  <si>
    <t>Tổng số giường bệnh toàn huyện</t>
  </si>
  <si>
    <t>Giường</t>
  </si>
  <si>
    <t xml:space="preserve">  + Giường bệnh tại Bệnh viện huyện </t>
  </si>
  <si>
    <t xml:space="preserve">  + Giường PKĐKKV</t>
  </si>
  <si>
    <t xml:space="preserve">  + Giường trạm y tế xã, thị trấn</t>
  </si>
  <si>
    <t>Số giường bệnh/10.000 dân (không tính giường trạm y tế xã)</t>
  </si>
  <si>
    <t>Trong đó: Số giường bệnh quốc lập/1 vạn dân</t>
  </si>
  <si>
    <t>NHÂN LỰC Y TẾ</t>
  </si>
  <si>
    <t>Tổng số cán bộ toàn ngành</t>
  </si>
  <si>
    <t xml:space="preserve">Trong đó: </t>
  </si>
  <si>
    <t>Bác sỹ</t>
  </si>
  <si>
    <t>Số bác sỹ/vạn dân</t>
  </si>
  <si>
    <t>1/10.000</t>
  </si>
  <si>
    <t>Dược sỹ</t>
  </si>
  <si>
    <t>Tỷ lệ dược sỹ/vạn dân</t>
  </si>
  <si>
    <t>Y sỹ</t>
  </si>
  <si>
    <t>Điều dưỡng</t>
  </si>
  <si>
    <t>Cán bộ khác</t>
  </si>
  <si>
    <t xml:space="preserve"> + Tỷ lệ Trạm y tế xã, phường, thị trấn có bác sỹ (bao gồm bác sỹ làm việc định kỳ)</t>
  </si>
  <si>
    <t xml:space="preserve"> + Tỷ lệ Trạm y tế xã, phường, thị trấn có bác sỹ (biên chế tại trạm)</t>
  </si>
  <si>
    <t xml:space="preserve">  + Tỷ lệ trạm y tế xã, phường, thị trấn có có nữ hộ sinh hoặc y sỹ sản nhi</t>
  </si>
  <si>
    <t>Tỷ lệ thôn, bản có nhân viên y tế thôn bản hoạt động</t>
  </si>
  <si>
    <t>MỘT SỐ CHỈ TIÊU TỔNG HỢP</t>
  </si>
  <si>
    <t xml:space="preserve"> Số xã đạt tiêu chí quốc gia về y tế xã </t>
  </si>
  <si>
    <t>trạm</t>
  </si>
  <si>
    <t>Trong đó: Số được công nhận mới trong năm</t>
  </si>
  <si>
    <t xml:space="preserve"> Tỷ lệ xã đạt tiêu chí quốc gia về y tế xã</t>
  </si>
  <si>
    <t>Tỷ suất tử vong trẻ em &lt;1 tuổi
 trên 1.000 trẻ đẻ sống</t>
  </si>
  <si>
    <t>%o</t>
  </si>
  <si>
    <t>Tỷ suất tử vong trẻ em &lt;5 tuổi trên
 1.000 trẻ đẻ sống</t>
  </si>
  <si>
    <t>Tỷ lệ trẻ em dưới 5 tuổi bị suy dinh dưỡng</t>
  </si>
  <si>
    <t xml:space="preserve"> Tỷ lệ TE &lt; 1 tuổi được tiêm chủng đẩy đủ các loại Vacxin</t>
  </si>
  <si>
    <t>Tỷ lệ phụ nữ đẻ được khám thai</t>
  </si>
  <si>
    <t>Tỷ lệ phụ nữ đẻ được cán bộ y tế đỡ</t>
  </si>
  <si>
    <t>Tỷ suất mắc các bệnh xã hội</t>
  </si>
  <si>
    <t xml:space="preserve"> - Sốt rét</t>
  </si>
  <si>
    <t xml:space="preserve"> - Lao</t>
  </si>
  <si>
    <t xml:space="preserve"> - HIV/ AIDS</t>
  </si>
  <si>
    <t>ĐÀO TẠO</t>
  </si>
  <si>
    <t>Duy trì đào tạo</t>
  </si>
  <si>
    <t xml:space="preserve"> Bác sỹ CKI ,II, thạc sỹ</t>
  </si>
  <si>
    <t xml:space="preserve"> Đại học Y, dược, y tế cộng đồng</t>
  </si>
  <si>
    <t>Đại học điều dưỡng</t>
  </si>
  <si>
    <t>X</t>
  </si>
  <si>
    <t>HS</t>
  </si>
  <si>
    <t>Hệ mầm non</t>
  </si>
  <si>
    <t>Cháu</t>
  </si>
  <si>
    <t>- Số cháu vào nhà trẻ</t>
  </si>
  <si>
    <t>- Số học sinh Mẫu giáo</t>
  </si>
  <si>
    <t>Hệ phổ thông</t>
  </si>
  <si>
    <t xml:space="preserve"> Tr. đó: Trường PT DTNT huyện</t>
  </si>
  <si>
    <t>Chia theo bậc học</t>
  </si>
  <si>
    <t>- Tiểu học</t>
  </si>
  <si>
    <t>Trong đó:  HS DTBT Tiểu học</t>
  </si>
  <si>
    <t>- Trung học cơ sở</t>
  </si>
  <si>
    <t>Trong đó:  HS DTBT THCS</t>
  </si>
  <si>
    <t>- Trung học PT</t>
  </si>
  <si>
    <t xml:space="preserve"> Giáo dục thường xuyên</t>
  </si>
  <si>
    <t>Chia theo:</t>
  </si>
  <si>
    <t>+ Mẫu giáo</t>
  </si>
  <si>
    <t>+ Tiểu học</t>
  </si>
  <si>
    <t>+ Trung học cơ sở</t>
  </si>
  <si>
    <t>+ Trung học Phổ thông</t>
  </si>
  <si>
    <t>Giữ vững và nâng cao chất lượng phổ cập giáo dục  mầm non cho trẻ 5 tuổi, phổ cập giáo dục tiểu học đúng độ tuổi và  THCS</t>
  </si>
  <si>
    <t>Tr.đó:TLGV đạt chuẩn</t>
  </si>
  <si>
    <t>Cấp mầm non:</t>
  </si>
  <si>
    <t>Cấp tiểu học:</t>
  </si>
  <si>
    <t>Cấp THCS:</t>
  </si>
  <si>
    <t>Cấp THPT:  (THPT Than Uyên, THPT Phúc Than, THPT Mường Kim)</t>
  </si>
  <si>
    <t>Tr.đó: TLGV đạt chuẩn</t>
  </si>
  <si>
    <t>TT GDTX</t>
  </si>
  <si>
    <t>Trường PT DTNT</t>
  </si>
  <si>
    <t>Trường Mầm non</t>
  </si>
  <si>
    <t>Trường Tiểu học</t>
  </si>
  <si>
    <t>Trường PTCS (cấp 1,2)</t>
  </si>
  <si>
    <t>Trường THCS (cấp 2)</t>
  </si>
  <si>
    <t>Trường PTTH (cấp 3)</t>
  </si>
  <si>
    <t>Trung tâm GDTX</t>
  </si>
  <si>
    <t>Trường đạt chuẩn QG (lũy kế)</t>
  </si>
  <si>
    <t>Tỷ lệ trường đạt chuẩn quốc gia</t>
  </si>
  <si>
    <t>Trong đó: Công nhận mới trong năm</t>
  </si>
  <si>
    <t>+ Mầm non</t>
  </si>
  <si>
    <t xml:space="preserve"> - Cấp MN</t>
  </si>
  <si>
    <t xml:space="preserve"> - Cấp Tiểu học</t>
  </si>
  <si>
    <t xml:space="preserve"> - Cấp THS</t>
  </si>
  <si>
    <t xml:space="preserve"> - Cấp THPT</t>
  </si>
  <si>
    <t>Tr.đó: - Tỷ lệ KCH</t>
  </si>
  <si>
    <t>+ Cấp mầm non</t>
  </si>
  <si>
    <t>+ Cấp Tiểu học</t>
  </si>
  <si>
    <t>+ Cấp THCS</t>
  </si>
  <si>
    <t>+ Cấp THPT</t>
  </si>
  <si>
    <t>+ Các trung tâm GDTX</t>
  </si>
  <si>
    <t>XI</t>
  </si>
  <si>
    <t>Tỷ lệ huy động nhà trẻ (0-2 tuổi)</t>
  </si>
  <si>
    <t>Tỷ lệ huy động nhà trẻ 3-5 tuổi học mẫu giáo</t>
  </si>
  <si>
    <t>Tỷ lệ huy động nhà trẻ 5 tuổi ra lớp</t>
  </si>
  <si>
    <t>Tỷ lệ huy động nhà trẻ 6 tuổi vào lớp 1</t>
  </si>
  <si>
    <t>Tỷ lệ đi học chung ở cấp Tiểu học</t>
  </si>
  <si>
    <t>Tỷ lệ HSHT chương trình GD tiểu học</t>
  </si>
  <si>
    <t>Tỷ lệ HSHT chương trình GD tiểu học vào lớp 6</t>
  </si>
  <si>
    <t>Tỷ lệ đi học chung ở cấp THCS</t>
  </si>
  <si>
    <t>Tỷ lệ học sinh tốt nghiệp THCS</t>
  </si>
  <si>
    <t>Tỷ lệ học sinh tốt nghiệp THPT (Gồm cả TTGDTX)</t>
  </si>
  <si>
    <t xml:space="preserve"> MỤC TIÊU, CHỈ TIÊU HOẠT ĐỘNG</t>
  </si>
  <si>
    <t xml:space="preserve"> Điện ảnh</t>
  </si>
  <si>
    <t>Buổi</t>
  </si>
  <si>
    <t>Tr.đó: + Số buổi chiếu vùng III</t>
  </si>
  <si>
    <t xml:space="preserve">          + Số buổi chiếu PV chính trị</t>
  </si>
  <si>
    <t>Số lượt l xem chiếu bóng</t>
  </si>
  <si>
    <t>Nghệ thuật biểu diễn</t>
  </si>
  <si>
    <t xml:space="preserve"> - ĐV nghệ thuật chuyên nghiệp</t>
  </si>
  <si>
    <t>Đơn vị</t>
  </si>
  <si>
    <t xml:space="preserve"> - C.trình, tiết mục dàn dựng mới</t>
  </si>
  <si>
    <t>C.trình</t>
  </si>
  <si>
    <t xml:space="preserve"> - Số buổi biểu diễn</t>
  </si>
  <si>
    <t xml:space="preserve"> Tr.đó: BD phục vụ vùng cao</t>
  </si>
  <si>
    <t xml:space="preserve"> Văn hoá thông tin cơ sở </t>
  </si>
  <si>
    <t>Tổng số đội thông tin lưu động</t>
  </si>
  <si>
    <t>Đội</t>
  </si>
  <si>
    <t>Số buổi hoạt động</t>
  </si>
  <si>
    <t xml:space="preserve">     Trong đó: + Đội TTLĐ tỉnh</t>
  </si>
  <si>
    <t xml:space="preserve">                    + Huyện</t>
  </si>
  <si>
    <t>Số bản, làng ĐKTCVH</t>
  </si>
  <si>
    <t>Bản, làng</t>
  </si>
  <si>
    <t>Số hộ đăng ký GĐVH mới</t>
  </si>
  <si>
    <t xml:space="preserve">  Trong đó: Số hộ được công nhận</t>
  </si>
  <si>
    <t>Số cơ quan, đơn vị, TH đăng ký TCVH</t>
  </si>
  <si>
    <t>CQ</t>
  </si>
  <si>
    <t xml:space="preserve">  Trong đó: Số CQ, ĐV, TH được công nhận</t>
  </si>
  <si>
    <t>Tỷ lệ hộ gia đình đạt GĐVH</t>
  </si>
  <si>
    <t>Tỷ lệ thôn, bản, KP đạt TCVH</t>
  </si>
  <si>
    <t>Tỷ lệ CQ, ĐV,Tr.học đạt TCVH</t>
  </si>
  <si>
    <t xml:space="preserve"> Thư viện</t>
  </si>
  <si>
    <t>Số sách mới (TV huyện)</t>
  </si>
  <si>
    <t xml:space="preserve">Tổng lượt người đọc trong năm </t>
  </si>
  <si>
    <t xml:space="preserve"> Số xã, TT có NVH, thư viện</t>
  </si>
  <si>
    <t>Xã, TT</t>
  </si>
  <si>
    <t xml:space="preserve"> Số di tích đã được xếp hàng</t>
  </si>
  <si>
    <t>Di tích</t>
  </si>
  <si>
    <t xml:space="preserve"> CƠ SỞ VẬT CHẤT CHO HOẠT ĐỘNG VHTT</t>
  </si>
  <si>
    <t xml:space="preserve"> Số đội chiếu bóng vùng cao</t>
  </si>
  <si>
    <t xml:space="preserve"> Số Nhà văn hoá trên địa bàn</t>
  </si>
  <si>
    <t>Nhà</t>
  </si>
  <si>
    <t xml:space="preserve">   Trong đó: - Huyện quản lý</t>
  </si>
  <si>
    <t xml:space="preserve">                   - Xã quản lý</t>
  </si>
  <si>
    <t xml:space="preserve">                   - Thôn bản quản lý</t>
  </si>
  <si>
    <t xml:space="preserve"> Số nhà Thư viện</t>
  </si>
  <si>
    <t>THỂ DỤC - THỂ THAO</t>
  </si>
  <si>
    <t xml:space="preserve">Số người tham gia tập luyện T. xuyên </t>
  </si>
  <si>
    <t xml:space="preserve">Người </t>
  </si>
  <si>
    <t>Tỷ lệ so với dân số</t>
  </si>
  <si>
    <t>Số GĐ được công nhận là thể thao</t>
  </si>
  <si>
    <t>Gia đình</t>
  </si>
  <si>
    <t>Số CLB thể dục thể thao cơ sở</t>
  </si>
  <si>
    <t>CLB</t>
  </si>
  <si>
    <t>Cơ sở thi đấu TDTT đạt tiêu chuẩn</t>
  </si>
  <si>
    <t>Sân vận động</t>
  </si>
  <si>
    <t>Sân</t>
  </si>
  <si>
    <t>Nhà luyện tập thể thao</t>
  </si>
  <si>
    <t>Bưu chính</t>
  </si>
  <si>
    <t>Mạng bưu cục</t>
  </si>
  <si>
    <t xml:space="preserve"> + Bưu cục cấp 1</t>
  </si>
  <si>
    <t>Bưu cục</t>
  </si>
  <si>
    <t xml:space="preserve"> + Bưu cục cấp 2</t>
  </si>
  <si>
    <t xml:space="preserve"> + Bưu cục cấp 3</t>
  </si>
  <si>
    <t>Điểm bưu điện văn hóa xã</t>
  </si>
  <si>
    <t>Điểm</t>
  </si>
  <si>
    <t>Viễn thông</t>
  </si>
  <si>
    <t>Tổng số trạm BTS</t>
  </si>
  <si>
    <t xml:space="preserve">Tổng số thuê bao điện thoại </t>
  </si>
  <si>
    <t>Thuê bao</t>
  </si>
  <si>
    <t>Số thuê bao điện thoại cố định/100 dân</t>
  </si>
  <si>
    <t>Số xã có mạng Internet</t>
  </si>
  <si>
    <r>
      <rPr>
        <i/>
        <sz val="14"/>
        <rFont val="Times New Roman"/>
        <family val="1"/>
      </rPr>
      <t xml:space="preserve">Trong đó: </t>
    </r>
    <r>
      <rPr>
        <sz val="14"/>
        <rFont val="Times New Roman"/>
        <family val="1"/>
      </rPr>
      <t>Riêng CN</t>
    </r>
  </si>
  <si>
    <t>Doanh thu ngành dịch vụ (giá HH)</t>
  </si>
  <si>
    <r>
      <t>Trong đó</t>
    </r>
    <r>
      <rPr>
        <i/>
        <sz val="14"/>
        <color indexed="8"/>
        <rFont val="Times New Roman"/>
        <family val="1"/>
      </rPr>
      <t>: Lao động nữ</t>
    </r>
  </si>
  <si>
    <r>
      <rPr>
        <b/>
        <sz val="14"/>
        <rFont val="Symbol"/>
        <family val="1"/>
        <charset val="2"/>
      </rPr>
      <t xml:space="preserve"> </t>
    </r>
    <r>
      <rPr>
        <b/>
        <sz val="14"/>
        <rFont val="Times New Roman"/>
        <family val="1"/>
      </rPr>
      <t>số buổi hoạt động NN tài trợ</t>
    </r>
  </si>
  <si>
    <r>
      <t xml:space="preserve"> Tr.đó:</t>
    </r>
    <r>
      <rPr>
        <sz val="14"/>
        <rFont val="Times New Roman"/>
        <family val="1"/>
      </rPr>
      <t>Số bản, làng đạt TCVH</t>
    </r>
  </si>
  <si>
    <r>
      <rPr>
        <sz val="14"/>
        <rFont val="Symbol"/>
        <family val="1"/>
        <charset val="2"/>
      </rPr>
      <t></t>
    </r>
    <r>
      <rPr>
        <sz val="14"/>
        <rFont val="Times New Roman"/>
        <family val="1"/>
      </rPr>
      <t xml:space="preserve"> sách có trong thư viện huyện</t>
    </r>
  </si>
  <si>
    <t>- Tổng SL LT (có hạt)</t>
  </si>
  <si>
    <t xml:space="preserve">- Tổng DT đất trồng </t>
  </si>
  <si>
    <t>Mức bán lẻ hàng hoá &amp; DV (giá HH)</t>
  </si>
  <si>
    <t>Khách sạn - nhà hàng - dịch vụ du lịch</t>
  </si>
  <si>
    <t>Tổng số người trong độ tuổi LĐ (15 tuổi trở lên)</t>
  </si>
  <si>
    <t xml:space="preserve"> Cai tại các đồn của Bộ chỉ huy BĐBP tỉnh</t>
  </si>
  <si>
    <t>Xã, phường đạt tiêu chuẩn xã, phường phù hợp với trẻ em (lũy kế)</t>
  </si>
  <si>
    <t>Thực hiện năm trước</t>
  </si>
  <si>
    <t>Ước TH cả năm</t>
  </si>
  <si>
    <t xml:space="preserve"> Năm báo cáo</t>
  </si>
  <si>
    <t>Ước TH năm báo cáo/TH  năm trước</t>
  </si>
  <si>
    <t>KH năm sau</t>
  </si>
  <si>
    <t>Ước TH năm báo cáo/KH năm báo cáo</t>
  </si>
  <si>
    <t>Trồng cây phân tán</t>
  </si>
  <si>
    <t>Tỷ lệ dân số nông thôn được sử dụng nước hợp vệ sinh</t>
  </si>
  <si>
    <t xml:space="preserve">                Ngô</t>
  </si>
  <si>
    <t>Số thuê bao internet</t>
  </si>
  <si>
    <t>INDEX</t>
  </si>
  <si>
    <t>Biểu 2 (NN)</t>
  </si>
  <si>
    <t>Biểu 2a (NN)</t>
  </si>
  <si>
    <t>Biểu 3 (CN)</t>
  </si>
  <si>
    <t>Biểu 4 (TM&amp;DV)</t>
  </si>
  <si>
    <t>Biểu 5 (VT)</t>
  </si>
  <si>
    <t>Biểu 6 (HTX)</t>
  </si>
  <si>
    <t>Biểu 7 (LĐ)</t>
  </si>
  <si>
    <t>Biểu 7a (LĐ)</t>
  </si>
  <si>
    <t>Biểu 8 (MT)</t>
  </si>
  <si>
    <t>Biểu 9 (DS&amp;TE)</t>
  </si>
  <si>
    <t>Biểu 9a (DS&amp;TE)</t>
  </si>
  <si>
    <t>Biểu 10 (Y tế)</t>
  </si>
  <si>
    <t>Biểu 10a (Y tế)</t>
  </si>
  <si>
    <t>Biểu 11 (GD&amp;ĐT)</t>
  </si>
  <si>
    <t>Biểu 11a (GD&amp;ĐT)</t>
  </si>
  <si>
    <t>Biểu 12 (VH)</t>
  </si>
  <si>
    <t>Biểu 12a (VH)</t>
  </si>
  <si>
    <t>Biểu 13 (TrTh)</t>
  </si>
  <si>
    <t>Quay ve</t>
  </si>
  <si>
    <t>Mucluc</t>
  </si>
  <si>
    <t>Cây lạc:</t>
  </si>
  <si>
    <t>Tổng số giờ phát thanh</t>
  </si>
  <si>
    <t>Giờ/năm</t>
  </si>
  <si>
    <t>Tổng số giờ phát sóng FM</t>
  </si>
  <si>
    <t>giờ/năm</t>
  </si>
  <si>
    <t>Đài truyền hình huyện</t>
  </si>
  <si>
    <t>Trạm truyền hình khu vực cụm, xã</t>
  </si>
  <si>
    <t>Lúa nương:</t>
  </si>
  <si>
    <t>Lúa đông xuân:</t>
  </si>
  <si>
    <t>Ngô cả năm:</t>
  </si>
  <si>
    <t>Ngô xuân hè:</t>
  </si>
  <si>
    <t>Ngô thu đông:</t>
  </si>
  <si>
    <t>Cây sắn:</t>
  </si>
  <si>
    <t>Khoai các loại:</t>
  </si>
  <si>
    <t xml:space="preserve"> - Diện tích</t>
  </si>
  <si>
    <t xml:space="preserve"> - Năng suất</t>
  </si>
  <si>
    <t xml:space="preserve"> - Sản lượng</t>
  </si>
  <si>
    <t>Cây ăn quả:</t>
  </si>
  <si>
    <t>Rau, đậu các loại:</t>
  </si>
  <si>
    <t>Phát triển vùng rau, màu, thực phẩm hàng hóa tập trung (Tổng diện tích canh tác)</t>
  </si>
  <si>
    <t>Cây công nghiệp hàng năm</t>
  </si>
  <si>
    <t>Cây đậu tương:</t>
  </si>
  <si>
    <t>Cây công nghiệp lâu năm</t>
  </si>
  <si>
    <t xml:space="preserve"> + Trong đó: Diện tích trồng mới</t>
  </si>
  <si>
    <t xml:space="preserve"> - Diện tích chè kinh doanh</t>
  </si>
  <si>
    <t xml:space="preserve"> - Sản lượng chè búp tươi</t>
  </si>
  <si>
    <t>Cây thảo quả:</t>
  </si>
  <si>
    <t xml:space="preserve"> - Đàn trâu</t>
  </si>
  <si>
    <t xml:space="preserve"> - Đàn bò</t>
  </si>
  <si>
    <t xml:space="preserve"> - Đàn lợn</t>
  </si>
  <si>
    <t>Tốc độ tăng trưởng đàn gia súc</t>
  </si>
  <si>
    <t xml:space="preserve">Tổng đàn gia cầm </t>
  </si>
  <si>
    <t>Nghìn Tấn</t>
  </si>
  <si>
    <t xml:space="preserve"> + Trong đó: Thịt lợn</t>
  </si>
  <si>
    <t xml:space="preserve"> - Sản lượng đánh  bắt và nuôi trồng</t>
  </si>
  <si>
    <t xml:space="preserve"> - Diện tích nuôi trồng</t>
  </si>
  <si>
    <t xml:space="preserve"> + Nuôi trồng thủy sản</t>
  </si>
  <si>
    <t xml:space="preserve"> + Đánh bắt thủy sản</t>
  </si>
  <si>
    <t xml:space="preserve"> + Rừng phòng hộ</t>
  </si>
  <si>
    <t xml:space="preserve"> + Rừng sản xuất</t>
  </si>
  <si>
    <t xml:space="preserve"> - Rừng tự nhiên:</t>
  </si>
  <si>
    <t xml:space="preserve"> - Rừng trồng:</t>
  </si>
  <si>
    <t xml:space="preserve"> - Tỷ lệ hộ dân tộc thiểu số được sử dụng nước sinh hoạt hợp vệ sinh</t>
  </si>
  <si>
    <t xml:space="preserve"> + Tỷ lệ xã đạt tiêu chuẩn NTM</t>
  </si>
  <si>
    <t xml:space="preserve"> + Số xã đạt từ 10-14 tiêu chí</t>
  </si>
  <si>
    <t>*</t>
  </si>
  <si>
    <t>Tổng sản lượng lương thực có hạt</t>
  </si>
  <si>
    <t>Lúa cả năm:</t>
  </si>
  <si>
    <t>Tạ/Ha</t>
  </si>
  <si>
    <t>Phân theo thành phần kinh tế</t>
  </si>
  <si>
    <t xml:space="preserve"> - Quốc doanh Trung ương</t>
  </si>
  <si>
    <t xml:space="preserve"> - Quốc doanh địa phương</t>
  </si>
  <si>
    <t xml:space="preserve"> - CN ngoài quốc doanh</t>
  </si>
  <si>
    <t xml:space="preserve"> - Sản xuất và phân phối điện, khí đốt, nước nóng, hơi nước và điều hòa không khí</t>
  </si>
  <si>
    <t xml:space="preserve"> - Cung cấp nước, quản lý và xử lý rác thải, nước thải</t>
  </si>
  <si>
    <t xml:space="preserve"> - Điện sản xuất và điện nhập khẩu</t>
  </si>
  <si>
    <t xml:space="preserve"> + Điện nhập khẩu</t>
  </si>
  <si>
    <t xml:space="preserve"> - Đá xây dựng</t>
  </si>
  <si>
    <t xml:space="preserve"> - Chè khô các loại</t>
  </si>
  <si>
    <t xml:space="preserve"> - Nước máy sản xuất</t>
  </si>
  <si>
    <t xml:space="preserve"> - Gạch các loại</t>
  </si>
  <si>
    <t>Tỷ lệ hộ nghèo</t>
  </si>
  <si>
    <t xml:space="preserve"> - Số xã có đường ô tô đến trung tâm xã mặt đường được cứng hóa</t>
  </si>
  <si>
    <t xml:space="preserve"> - Tỷ lệ so với dân số</t>
  </si>
  <si>
    <t>Lực lượng lao động từ 15 tuổi trở lên</t>
  </si>
  <si>
    <t>Lao động từ 15 tuổi trở lên đang làm việc trong nền kinh tế quốc dân</t>
  </si>
  <si>
    <t xml:space="preserve"> + Dịch vụ</t>
  </si>
  <si>
    <t xml:space="preserve"> + Nông lậm, ngư nghiệp và thủy sản</t>
  </si>
  <si>
    <t xml:space="preserve"> + Công nghiệp &amp; XD</t>
  </si>
  <si>
    <t xml:space="preserve"> - Cơ cấu lao động</t>
  </si>
  <si>
    <t>Tỷ lệ lao động được đào tạo so với tổng số lao động</t>
  </si>
  <si>
    <t xml:space="preserve"> + Cai tại trại tạm giam công an tỉnh</t>
  </si>
  <si>
    <t xml:space="preserve"> + Cai tại các đồn của Bộ chỉ huy BĐBP tỉnh</t>
  </si>
  <si>
    <t xml:space="preserve"> - Dân số trung bình</t>
  </si>
  <si>
    <t xml:space="preserve"> + Dân số thành thị</t>
  </si>
  <si>
    <t xml:space="preserve"> Trong đó:</t>
  </si>
  <si>
    <t xml:space="preserve"> + Dân số nông thôn</t>
  </si>
  <si>
    <t xml:space="preserve"> - Tỷ lệ tăng dân số</t>
  </si>
  <si>
    <t xml:space="preserve"> - Tỷ số giới tính khi sinh (số bé trai so với 100 bé gái)</t>
  </si>
  <si>
    <t xml:space="preserve"> - Dân số là người dân tộc thiểu số</t>
  </si>
  <si>
    <t xml:space="preserve"> - Tỷ lệ các cặp vợ chồng thực hiện các biện pháp tránh thai</t>
  </si>
  <si>
    <t xml:space="preserve"> - TL các bà mẹ sinh con thứ 3 trở lên so với  bà mẹ sinh con trong năm</t>
  </si>
  <si>
    <t xml:space="preserve"> - Số CB làm công tác DSGĐ &amp; TE</t>
  </si>
  <si>
    <t xml:space="preserve"> + Số CB chuyên trách huyện</t>
  </si>
  <si>
    <t xml:space="preserve"> + Cán bộ chuyên trách tại xã</t>
  </si>
  <si>
    <t xml:space="preserve"> + Công tác viên</t>
  </si>
  <si>
    <t>Số cơ sở y tế quốc lập</t>
  </si>
  <si>
    <t xml:space="preserve"> - Trung tâm y tế huyện</t>
  </si>
  <si>
    <t xml:space="preserve"> - Phòng khám đa khoa khu vực</t>
  </si>
  <si>
    <t xml:space="preserve"> - Trạm y tế xã, thị trấn</t>
  </si>
  <si>
    <t xml:space="preserve">  + Giường bệnh tại Bệnh viện/Trung tâm y tế huyện </t>
  </si>
  <si>
    <t xml:space="preserve">  + Giường phòng khám đa khoa khu vực</t>
  </si>
  <si>
    <t>Tổng số giường bệnh quốc lập toàn huyện</t>
  </si>
  <si>
    <t>Tỷ lệ Trạm y tế xã, phường, thị trấn có bác sỹ (bao gồm bác sỹ làm việc định kỳ)</t>
  </si>
  <si>
    <t>Tỷ lệ Trạm y tế xã, phường, thị trấn có bác sỹ (biên chế tại trạm)</t>
  </si>
  <si>
    <t>Tỷ lệ trạm y tế xã, phường, thị trấn có có nữ hộ sinh hoặc y sỹ sản nhi</t>
  </si>
  <si>
    <t>Tỷ suất tử vong trẻ em &lt;1 tuổi trên 1.000 trẻ đẻ sống</t>
  </si>
  <si>
    <t>Tỷ suất tử vong trẻ em &lt;5 tuổi trên 1.000 trẻ đẻ sống</t>
  </si>
  <si>
    <t>Tỷ lệ TE &lt; 1 tuổi được tiêm chủng đẩy đủ các loại Vacxin</t>
  </si>
  <si>
    <t>Tỷ lệ trẻ em dưới 5 tuổi bị suy dinh dưỡng (cân nặng theo dõi)</t>
  </si>
  <si>
    <t xml:space="preserve"> - Uốn ván</t>
  </si>
  <si>
    <t>TỔNG SỐ HỌC SINH</t>
  </si>
  <si>
    <t>TỔNG SỐ HỌC SINH LÀ DÂN TỘC THIỂU SỐ</t>
  </si>
  <si>
    <t>Giữ vững và nâng cao chất lượng phổ cập giáo dục mầm non cho trẻ 5 tuổi, phổ cập giáo dục tiểu học đúng độ tuổi, phổ cập giáo dục Trung học cơ sở</t>
  </si>
  <si>
    <t>Trong đó: Tỷ lệ giáo viên đạt chuẩn</t>
  </si>
  <si>
    <t xml:space="preserve"> - Cấp mầm non:</t>
  </si>
  <si>
    <t xml:space="preserve"> - Cấp tiểu học:</t>
  </si>
  <si>
    <t xml:space="preserve"> - Cấp THCS:</t>
  </si>
  <si>
    <t xml:space="preserve"> - Trung tâm giáo dục thường xuyên</t>
  </si>
  <si>
    <t>Trong đó: Trường phổ thông dân tộc nội trú huyện</t>
  </si>
  <si>
    <t xml:space="preserve"> + Cấp Tiểu học</t>
  </si>
  <si>
    <t>Trong đó: - Tỷ lệ kiên cố hóa, bán kiên cố</t>
  </si>
  <si>
    <t>Tỷ lệ học sinh hoàn thành chương trình giáo dục tiểu học</t>
  </si>
  <si>
    <t>Tỷ lệ học sinh hoàn thành chương trình giáo dục tiểu học vào lớp 6</t>
  </si>
  <si>
    <t>Tỷ lệ đi học chung ở cấp trung học cơ sở</t>
  </si>
  <si>
    <t>Tỷ lệ học sinh tốt nghiệp trung học cơ sở</t>
  </si>
  <si>
    <t>Tỷ lệ huy động học sinh tốt nghiệp Trung học cơ sở vào Trung học phổ thông</t>
  </si>
  <si>
    <t>Tỷ lệ đi học chung cấp Trung học phổ thông (gồm cả Trung tâm giáo dục thường xuyên)</t>
  </si>
  <si>
    <t xml:space="preserve"> - Tổng số buổi hoạt động NN tài trợ</t>
  </si>
  <si>
    <t xml:space="preserve"> - Số lượt xem chiếu bóng trong năm</t>
  </si>
  <si>
    <t xml:space="preserve"> + Số buổi chiếu vùng III</t>
  </si>
  <si>
    <t xml:space="preserve"> + Số buổi chiếu PV chính trị</t>
  </si>
  <si>
    <t xml:space="preserve"> - Tổng số đội thông tin lưu động</t>
  </si>
  <si>
    <t xml:space="preserve"> - Số buổi hoạt động</t>
  </si>
  <si>
    <t xml:space="preserve"> + Đội TTLĐ tỉnh</t>
  </si>
  <si>
    <t xml:space="preserve"> + Huyện</t>
  </si>
  <si>
    <t xml:space="preserve"> - Số bản, làng đăng ký tiêu chuẩn văn hóa trong năm</t>
  </si>
  <si>
    <t xml:space="preserve"> - Số hộ đăng ký GĐVH mới</t>
  </si>
  <si>
    <r>
      <t xml:space="preserve"> Trong đó:</t>
    </r>
    <r>
      <rPr>
        <sz val="14"/>
        <rFont val="Times New Roman"/>
        <family val="1"/>
      </rPr>
      <t>Số bản, làng được công nhận tiêu chuẩn văn hóa</t>
    </r>
  </si>
  <si>
    <t xml:space="preserve"> - Số cơ quan, đơn vị, TH đăng ký TCVH</t>
  </si>
  <si>
    <t xml:space="preserve">  Trong đó: Số cơ quan, đơn vị được công nhận trong năm</t>
  </si>
  <si>
    <t xml:space="preserve"> Trong đó: Số hộ được công nhận trong năm</t>
  </si>
  <si>
    <t xml:space="preserve"> + Thư viện tỉnh</t>
  </si>
  <si>
    <t xml:space="preserve"> + Thư viện huyện</t>
  </si>
  <si>
    <t xml:space="preserve"> - Tổng số sách có trong thư viện huyện</t>
  </si>
  <si>
    <t xml:space="preserve"> - Tổng số người đọc trong năm </t>
  </si>
  <si>
    <t xml:space="preserve"> - Số sách mới</t>
  </si>
  <si>
    <t>Bảo tồn, bảo tàng</t>
  </si>
  <si>
    <t xml:space="preserve"> - Số hiện vật có đến cuối năm</t>
  </si>
  <si>
    <t xml:space="preserve"> Trong đó: Sưu tầm mới</t>
  </si>
  <si>
    <t xml:space="preserve"> - Số di tích đã được xếp hạng</t>
  </si>
  <si>
    <t>Hiện vật</t>
  </si>
  <si>
    <t xml:space="preserve"> Số xã, phường, thị trấn có nhà văn hóa, thư viện</t>
  </si>
  <si>
    <t>Xã, phường, thị trấn</t>
  </si>
  <si>
    <t xml:space="preserve"> + Tỉnh quản lý</t>
  </si>
  <si>
    <t xml:space="preserve"> + Huyện quản lý</t>
  </si>
  <si>
    <t xml:space="preserve"> + Xã quản lý</t>
  </si>
  <si>
    <t xml:space="preserve"> + Thôn bản quản lý</t>
  </si>
  <si>
    <t>Báo chi in</t>
  </si>
  <si>
    <t xml:space="preserve"> - Số báo phát hành</t>
  </si>
  <si>
    <t xml:space="preserve"> - Số lượng phát hành</t>
  </si>
  <si>
    <t>Số</t>
  </si>
  <si>
    <t>1000 bản</t>
  </si>
  <si>
    <t xml:space="preserve">Số người tham gia tập luyện thường xuyên </t>
  </si>
  <si>
    <t>Số gia đình được công nhận là gia đình thể thao</t>
  </si>
  <si>
    <t>Số câu lạc bộ thể dục thể thao cơ sở</t>
  </si>
  <si>
    <t>Cơ sở thi đấu thể dục thể thao đúng tiêu chuẩn</t>
  </si>
  <si>
    <t xml:space="preserve"> - Sân vận động</t>
  </si>
  <si>
    <t xml:space="preserve"> - Nhà luyện tập thể thao</t>
  </si>
  <si>
    <t xml:space="preserve"> - Mạng bưu cục</t>
  </si>
  <si>
    <t xml:space="preserve"> - Điểm bưu điện văn hóa xã</t>
  </si>
  <si>
    <t xml:space="preserve"> - Tổng số trạm BTS</t>
  </si>
  <si>
    <t xml:space="preserve"> - Tổng số thuê bao điện thoại </t>
  </si>
  <si>
    <t xml:space="preserve"> - Số thuê bao điện thoại cố định/100 dân</t>
  </si>
  <si>
    <t xml:space="preserve"> - Số thuê bao internet</t>
  </si>
  <si>
    <t xml:space="preserve"> - Số xã có mạng Internet</t>
  </si>
  <si>
    <t xml:space="preserve"> - Đài tỉnh</t>
  </si>
  <si>
    <t xml:space="preserve"> - Đài huyện, thành phố</t>
  </si>
  <si>
    <t xml:space="preserve">Thời lượng phát sóng bằng tiếng dân tộc </t>
  </si>
  <si>
    <t xml:space="preserve"> - Đài huyện</t>
  </si>
  <si>
    <t xml:space="preserve"> - FM đài tỉnh</t>
  </si>
  <si>
    <t xml:space="preserve"> - FM huyện và cụm dân cư</t>
  </si>
  <si>
    <t>Tổng số giờ phát sóng truyền hình</t>
  </si>
  <si>
    <t xml:space="preserve"> - Đài truyền hình tỉnh</t>
  </si>
  <si>
    <t xml:space="preserve"> - Các trạm truyền hình huyện</t>
  </si>
  <si>
    <t xml:space="preserve"> - Số cơ sở</t>
  </si>
  <si>
    <t>Cở sở</t>
  </si>
  <si>
    <t xml:space="preserve"> - Thể tích nuôi</t>
  </si>
  <si>
    <r>
      <t>m</t>
    </r>
    <r>
      <rPr>
        <sz val="14"/>
        <rFont val="Calibri"/>
        <family val="2"/>
      </rPr>
      <t>³</t>
    </r>
  </si>
  <si>
    <t>Số người tham gia bảo hiểm bắt buộc</t>
  </si>
  <si>
    <t>Số người tham giao bảo hiểm thất nghiệp</t>
  </si>
  <si>
    <t xml:space="preserve"> + Đào tạo nghề trung cấp</t>
  </si>
  <si>
    <t xml:space="preserve"> + Đào tạo nghề sơ cấp và dạy nghề thường xuyên (dưới 3 tháng)</t>
  </si>
  <si>
    <t xml:space="preserve"> + Cai tại TT CB giáo dục - Lao động - XH huyện</t>
  </si>
  <si>
    <t xml:space="preserve"> - Tỷ lệ phường đạt tiêu chuẩn xã, phường phù hợp với trẻ em</t>
  </si>
  <si>
    <t xml:space="preserve"> Vận tải hàng hóa</t>
  </si>
  <si>
    <t xml:space="preserve"> Khối lượng hàng hoá vận chuyển</t>
  </si>
  <si>
    <t xml:space="preserve"> Khối lượng hàng hoá luân chuyển</t>
  </si>
  <si>
    <t xml:space="preserve"> Khối lượng HK vận chuyển</t>
  </si>
  <si>
    <t xml:space="preserve"> Khối lượng HK luân chuyển</t>
  </si>
  <si>
    <t xml:space="preserve"> - Tỷ lệ tăng dân số tự nhiên</t>
  </si>
  <si>
    <t xml:space="preserve"> - Tỷ lệ giảm sinh</t>
  </si>
  <si>
    <t>1000 Lượt</t>
  </si>
  <si>
    <t xml:space="preserve"> + Trong đó: Trồng mới</t>
  </si>
  <si>
    <t xml:space="preserve"> - Tỷ lệ che phủ rừng</t>
  </si>
  <si>
    <t xml:space="preserve"> - Số xã đạt chuẩn nông thôn mới</t>
  </si>
  <si>
    <t xml:space="preserve"> - Tỷ lệ xã đạt chuẩn nông thôn mới</t>
  </si>
  <si>
    <t xml:space="preserve"> - Khách quốc tế</t>
  </si>
  <si>
    <t xml:space="preserve"> - Khách nội địa</t>
  </si>
  <si>
    <t>Doanh thu Khách sạn - nhà hàng - dịch vụ du lịch</t>
  </si>
  <si>
    <t>1/100.000</t>
  </si>
  <si>
    <t>Số giờ phát thanh truyền hình địa phương</t>
  </si>
  <si>
    <t xml:space="preserve"> + Mước tiêu dùng khách nội địa/năm</t>
  </si>
  <si>
    <t xml:space="preserve"> + Ngày lưu trú khách nội địa</t>
  </si>
  <si>
    <t xml:space="preserve"> + Ngày lưu trú khách quốc tế</t>
  </si>
  <si>
    <t>Tổng đàn gia súc</t>
  </si>
  <si>
    <t>Kế
hoạch
huyện
giao</t>
  </si>
  <si>
    <t>NÔNG - LÂM - NGƯ NGHIỆP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</si>
  <si>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</si>
  <si>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</si>
  <si>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</si>
  <si>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</si>
  <si>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</si>
  <si>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</si>
  <si>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</si>
  <si>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</si>
  <si>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</si>
  <si>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</si>
  <si>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</si>
  <si>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PHÁT THANH - TRUYỀN HÌNH</t>
  </si>
  <si>
    <t>Lũy kế từ đầu năm đến tháng báo cáo</t>
  </si>
  <si>
    <t>Ước TH tháng báo cáo/KH năm báo cáo</t>
  </si>
  <si>
    <t>Lũy kế</t>
  </si>
  <si>
    <t>Tỷ đồng</t>
  </si>
  <si>
    <t>Cơ cấu GRDP theo ngành kinh tế</t>
  </si>
  <si>
    <t>Triệu đồng/ng/năm</t>
  </si>
  <si>
    <t xml:space="preserve"> - Diện tích cây chè</t>
  </si>
  <si>
    <t xml:space="preserve"> - Diện tích rừng trồng mới</t>
  </si>
  <si>
    <t xml:space="preserve"> - Tốc độ tăng trưởng đàn gia súc</t>
  </si>
  <si>
    <t>Bình quân tiêu chí trên xã</t>
  </si>
  <si>
    <t xml:space="preserve"> + Số xã công nhận mới trong năm</t>
  </si>
  <si>
    <t>Hạ tầng giao thông, cấp điện, cấp nước</t>
  </si>
  <si>
    <t xml:space="preserve"> - Tỷ lệ xã có đường ô tô đến trung tâm xã, mặt đường được cứng hóa</t>
  </si>
  <si>
    <t xml:space="preserve"> - Tỷ lệ thôn, bản có đường xe máy hoặc ô tô đi lại thuận tiện</t>
  </si>
  <si>
    <t xml:space="preserve"> - Tỷ lệ hộ gia đình được sử dụng các nguồn điện</t>
  </si>
  <si>
    <t xml:space="preserve"> - Tỷ lệ hộ được sử dụng điện lưới quốc gia</t>
  </si>
  <si>
    <t xml:space="preserve"> - Tỷ lệ dân số đô thị được sử dụng nước sạch</t>
  </si>
  <si>
    <t xml:space="preserve"> - Giữ vững và nâng cao chất lượng phổ cập giáo dục Mầm non cho trẻ 5 tuổi, phổ cập giáo dục Tiểu học mức độ 2, phổ cập giáo dục Trung học cơ sở và xóa mù chữ mức độ 1</t>
  </si>
  <si>
    <t>xã, thị trấn</t>
  </si>
  <si>
    <t xml:space="preserve"> - Số trường đạt chuẩn quốc gia</t>
  </si>
  <si>
    <t xml:space="preserve"> + Trong đó: Công nhận mới trong năm</t>
  </si>
  <si>
    <t xml:space="preserve"> - Tỷ lệ trường đạt chuẩn quốc gia:</t>
  </si>
  <si>
    <t xml:space="preserve"> - Tỷ lệ trường đạt chuẩn quốc gia các cấp học</t>
  </si>
  <si>
    <t xml:space="preserve"> + Cấp Mầm non</t>
  </si>
  <si>
    <t xml:space="preserve"> + Cấp Trung học cơ sở</t>
  </si>
  <si>
    <t xml:space="preserve"> + Cấp Trung học phổ thông</t>
  </si>
  <si>
    <t xml:space="preserve"> - Số xã đạt tiêu chí quốc gia về y tế xã</t>
  </si>
  <si>
    <t xml:space="preserve"> - Tỷ lệ xã đạt tiêu chí quốc gia về y tế xã</t>
  </si>
  <si>
    <t xml:space="preserve"> - Số Bác sỹ/vạn dân</t>
  </si>
  <si>
    <t xml:space="preserve"> - Giảm tỷ lệ trẻ em suy dinh dưỡng</t>
  </si>
  <si>
    <t xml:space="preserve"> - Tỷ lệ trẻ em dưới 1 tuổi được tiêm chủng đầy đủ các loại Vacxin</t>
  </si>
  <si>
    <t>Giảm nghèo</t>
  </si>
  <si>
    <t xml:space="preserve"> - Mức giảm tỷ lệ hộ nghèo</t>
  </si>
  <si>
    <t xml:space="preserve"> - Số lao động được đào tạo nghề trong năm</t>
  </si>
  <si>
    <t xml:space="preserve"> - Tỷ lệ lao động qua đào tạo</t>
  </si>
  <si>
    <t xml:space="preserve"> - Số lao động được giải quyết việc làm</t>
  </si>
  <si>
    <t>Văn hóa</t>
  </si>
  <si>
    <t>MỘT SỐ CÂY TRỒNG KHÁC</t>
  </si>
  <si>
    <t>1.000 viên</t>
  </si>
  <si>
    <t>Tỷ lệ trẻ em có hoàn cảnh đặc biệt khó khăn được chăm sóc</t>
  </si>
  <si>
    <t>CƠ SỞ Y TẾ, GIƯỜNG BỆNH</t>
  </si>
  <si>
    <t xml:space="preserve"> - Cấp Trung học phổ thông</t>
  </si>
  <si>
    <t>Cơ sở vật chất cho hệ thống Phát thanh - truyền hình</t>
  </si>
  <si>
    <t>1.4</t>
  </si>
  <si>
    <t>Tổng diện tích lúa hàng hóa tập trung</t>
  </si>
  <si>
    <t>- Số lồng</t>
  </si>
  <si>
    <t>lồng</t>
  </si>
  <si>
    <t>Thực hiện tháng báo cáo</t>
  </si>
  <si>
    <t xml:space="preserve"> - Dịch vụ lưu trú, ăn uống</t>
  </si>
  <si>
    <t>Số lao động đi làm việc ở nước ngoài theo hợp đông</t>
  </si>
  <si>
    <t xml:space="preserve"> + Cai tại cộng đồng (tự nguyện)</t>
  </si>
  <si>
    <t xml:space="preserve"> Giáo dục nghề nghiệp - giáo dục thường xuyên</t>
  </si>
  <si>
    <t>Phổ cập GDTH mức độ 2</t>
  </si>
  <si>
    <t>Phổ cập GDTH mức độ 3</t>
  </si>
  <si>
    <t>Phổ cập GDTHSC mức độ 1</t>
  </si>
  <si>
    <t>Phổ cập GDTHSC mức độ 2</t>
  </si>
  <si>
    <t>Phổ cập GDTHSC mức độ 3</t>
  </si>
  <si>
    <t xml:space="preserve"> - Đài THVN</t>
  </si>
  <si>
    <t>+ Trong đó: trồng mới</t>
  </si>
  <si>
    <t xml:space="preserve"> - Bán lẻ hàng hoá</t>
  </si>
  <si>
    <t xml:space="preserve">Tỷ lệ trẻ em dưới 5 tuổi suy dinh dưỡng (thể thấp còi) </t>
  </si>
  <si>
    <t>Tỷ suất chết của người mẹ trong thời gian thai sản trên 100.000 trẻ đẻ sống</t>
  </si>
  <si>
    <t>1/1000,000</t>
  </si>
  <si>
    <t>Trồng mới</t>
  </si>
  <si>
    <t>Tỷ lệ được sử dụng điện lưới quốc gia</t>
  </si>
  <si>
    <t>Trong đó: Tỷ lệ hộ nông thôn được sử dụng điện lưới quốc gia</t>
  </si>
  <si>
    <t xml:space="preserve"> - Dịch vụ thông tin liên lạc</t>
  </si>
  <si>
    <t xml:space="preserve"> - Số hộ được sử dụng nước hợp vệ sinh</t>
  </si>
  <si>
    <t>hộ</t>
  </si>
  <si>
    <t>Số người tham gia bảo hiểm tự nguyện</t>
  </si>
  <si>
    <t>Số người tham gia bảo hiểm y tế</t>
  </si>
  <si>
    <t>Tỷ lệ thất nghiệp khu vực thành thị</t>
  </si>
  <si>
    <t>Trong đó: Tỷ lệ nữ thất nghiệp khu vực thành thị</t>
  </si>
  <si>
    <t>Tỷ lệ thiếu việc làm khu vực nông thôn</t>
  </si>
  <si>
    <t>Trong đó: Tỷ lệ nữ thiếu việc làm khu vực nông thôn</t>
  </si>
  <si>
    <t>Tỷ lệ dân số tham gia bảo hiểm y tế</t>
  </si>
  <si>
    <t>Tỷ lệ dân số được quản lý bằng hồ sơ sức khoẻ điện tử</t>
  </si>
  <si>
    <t>Tỷ lệ hài lòng của người dân với dịch vụ y tế</t>
  </si>
  <si>
    <t>Tỷ lệ bản, khu phố có nhà văn hoá</t>
  </si>
  <si>
    <t>Số trạm truyền thanh huyện</t>
  </si>
  <si>
    <t>Số đài, trạm phát lại truyền hình</t>
  </si>
  <si>
    <t>Lúa mùa</t>
  </si>
  <si>
    <t xml:space="preserve"> - Diện tích cho thu hoạch</t>
  </si>
  <si>
    <t>- Sản lượng</t>
  </si>
  <si>
    <t>- Số lồng làm mới</t>
  </si>
  <si>
    <t>Nghệ thuật quần chúng</t>
  </si>
  <si>
    <t xml:space="preserve"> - Tổng số buổi Hướng dẫn xây dựng Đội văn nghệ cơ sở</t>
  </si>
  <si>
    <t>Trong đó: - Cấp tỉnh</t>
  </si>
  <si>
    <t xml:space="preserve">                 - Cấp huyện</t>
  </si>
  <si>
    <t>- Số giờ phát thanh các đài tự sản xuất</t>
  </si>
  <si>
    <t>+ Số trạm FM</t>
  </si>
  <si>
    <t>+ Số trạm ứng dụng CNTT-VT</t>
  </si>
  <si>
    <t>CÁC CHỈ TIÊU PHÁT TRIỂN KINH TẾ - XÃ HỘI NĂM 2024</t>
  </si>
  <si>
    <t>Năm 2024</t>
  </si>
  <si>
    <t xml:space="preserve"> Tổng DT rừng hiện có (tính cả cao su)</t>
  </si>
  <si>
    <t xml:space="preserve">- Diện tích rừng RPH dự kiến trồng mới </t>
  </si>
  <si>
    <t xml:space="preserve"> + Trồng rừng thay thế các hồ thủy điện</t>
  </si>
  <si>
    <t>- Diện tích rừng DN dự kiến trồng mới</t>
  </si>
  <si>
    <t>Trong đó: + Quế (RPH dự kiến trồng)</t>
  </si>
  <si>
    <t xml:space="preserve">                + DT Quế DN dự kiến trồng</t>
  </si>
  <si>
    <t xml:space="preserve">                + Cây gỗ lớn (RPH dự kiến trồng)</t>
  </si>
  <si>
    <t xml:space="preserve">                + Cây gỗ lớn DN dự kiến trồng</t>
  </si>
  <si>
    <t>Tổng diện tích cây mắc ca</t>
  </si>
  <si>
    <t>Trồng mới (Doanh nghiệp thực hiện)</t>
  </si>
  <si>
    <t xml:space="preserve"> - Diện tích cây Mắc ca (đã thực hiện)</t>
  </si>
  <si>
    <t xml:space="preserve"> - Trong đó:  DT trồng xen chè</t>
  </si>
  <si>
    <t xml:space="preserve">                DT trồng tập trung</t>
  </si>
  <si>
    <t>Tổng Diện tích cây Quế</t>
  </si>
  <si>
    <t>Diện tích Sơn tra</t>
  </si>
  <si>
    <t xml:space="preserve">Khoanh nuôi rừng tái sinh </t>
  </si>
  <si>
    <t>Chăm sóc rừng trồng (năm thứ 2)</t>
  </si>
  <si>
    <t>+ Quế</t>
  </si>
  <si>
    <t>+ Gỗ lớn</t>
  </si>
  <si>
    <t>Chăm sóc rừng trồng (năm thứ 3)</t>
  </si>
  <si>
    <t>Chăm sóc rừng trồng (năm thứ 4)</t>
  </si>
  <si>
    <t>Tổng số hợp tác xã</t>
  </si>
  <si>
    <t xml:space="preserve">   Trong đó: </t>
  </si>
  <si>
    <t xml:space="preserve"> - Số HTX Thành lập mới</t>
  </si>
  <si>
    <t xml:space="preserve">  - Số HTX giải thể</t>
  </si>
  <si>
    <t>Tổng số thành viên hợp tác xã</t>
  </si>
  <si>
    <t>Tổng số lao động trong HTX</t>
  </si>
  <si>
    <t>Trong đó: số lao động là thành viên HTX</t>
  </si>
  <si>
    <t>Tổng doanh thu của hợp tác xã</t>
  </si>
  <si>
    <t>Trong đó: doanh thu của HTX từ thành viên</t>
  </si>
  <si>
    <t xml:space="preserve"> Thu nhập bình quân người lao động HTX</t>
  </si>
  <si>
    <t xml:space="preserve"> - Tổng số xã, phường, thị trấn toàn huyện</t>
  </si>
  <si>
    <t xml:space="preserve"> - Tổng số xã toàn huyện</t>
  </si>
  <si>
    <t xml:space="preserve">  + Số xã đặc biệt khó khăn (theo tiêu chuẩn của Chương trình 135)</t>
  </si>
  <si>
    <t xml:space="preserve"> + Tỷ lệ xã có đường ô tô đến trung tâm xã mặt đường được cứng hóa</t>
  </si>
  <si>
    <t xml:space="preserve"> - Tỷ lệ bản có đường xe máy đi lại thuận lợi</t>
  </si>
  <si>
    <t xml:space="preserve"> - Số xã, phường có nhà văn hóa, thư viện</t>
  </si>
  <si>
    <t xml:space="preserve"> - Số xã có bưu điện văn hoá xã</t>
  </si>
  <si>
    <t xml:space="preserve"> Tỷ lệ xã có bưu điện văn hoá xã</t>
  </si>
  <si>
    <t xml:space="preserve"> - Số xã có điện lưới quốc gia</t>
  </si>
  <si>
    <t>- Số hộ được sử dụng điện lưới quốc gia</t>
  </si>
  <si>
    <t xml:space="preserve"> + Tỷ lệ số hộ được sử dụng điện lưới quốc gia</t>
  </si>
  <si>
    <t>+ Số xã có trạm y tế</t>
  </si>
  <si>
    <t>+ Tỷ lệ xã có trạm y tế</t>
  </si>
  <si>
    <t xml:space="preserve"> - Tỷ lệ hộ được sử dụng nước hợp vệ sinh</t>
  </si>
  <si>
    <t>Cơ sở</t>
  </si>
  <si>
    <t xml:space="preserve"> - Trường mầm non</t>
  </si>
  <si>
    <t xml:space="preserve"> - Trường phổ thông tiểu học</t>
  </si>
  <si>
    <t xml:space="preserve"> - Trường phổ thông cơ sở (cấp 1; 2)</t>
  </si>
  <si>
    <t xml:space="preserve"> - Trường trung học cơ sở (cấp 2)</t>
  </si>
  <si>
    <t xml:space="preserve"> - Trường trung học phổ thông (cấp 3 + các trường Phổ thông dân tộc nội trú huyện ) </t>
  </si>
  <si>
    <t xml:space="preserve"> - Trung tâm GDNN-GDTX</t>
  </si>
  <si>
    <t>- Cấp mầm non</t>
  </si>
  <si>
    <t xml:space="preserve"> Trường</t>
  </si>
  <si>
    <t>- Cấp Tiểu học</t>
  </si>
  <si>
    <t>- Cấp Trung học cơ sở</t>
  </si>
  <si>
    <t>- Cấp Trung học phổ thông</t>
  </si>
  <si>
    <t xml:space="preserve"> Tỷ lệ trường đạt chuẩn quốc gia</t>
  </si>
  <si>
    <t xml:space="preserve"> - Cấp mầm non</t>
  </si>
  <si>
    <t xml:space="preserve"> - Cấp Trung học cơ sở </t>
  </si>
  <si>
    <t>Phong trào "Toàn dân đoàn kết xây dựng đời sống văn hoá"</t>
  </si>
  <si>
    <t xml:space="preserve">Ngô đông: Diện tích </t>
  </si>
  <si>
    <t xml:space="preserve">              Năng suất</t>
  </si>
  <si>
    <t xml:space="preserve">              Sản Lượng</t>
  </si>
  <si>
    <t xml:space="preserve"> + Mức tiêu dùng khách quốc tế/năm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</si>
</sst>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\ _₫_-;\-* #,##0\ _₫_-;_-* &quot;-&quot;\ _₫_-;_-@_-"/>
    <numFmt numFmtId="165" formatCode="_-* #,##0.00\ _₫_-;\-* #,##0.00\ _₫_-;_-* &quot;-&quot;??\ _₫_-;_-@_-"/>
    <numFmt numFmtId="166" formatCode="_-* #,##0_-;\-* #,##0_-;_-* &quot;-&quot;_-;_-@_-"/>
    <numFmt numFmtId="167" formatCode="_-* #,##0.00_-;\-* #,##0.00_-;_-* &quot;-&quot;??_-;_-@_-"/>
    <numFmt numFmtId="168" formatCode="_(* #,##0_);_(* \(#,##0\);_(* &quot;-&quot;??_);_(@_)"/>
    <numFmt numFmtId="169" formatCode="_(* #,##0.0_);_(* \(#,##0.0\);_(* &quot;-&quot;??_);_(@_)"/>
    <numFmt numFmtId="170" formatCode="_(* #,##0_);_(* \(#,##0\);_(* &quot;-&quot;?_);_(@_)"/>
    <numFmt numFmtId="171" formatCode="0_);\(0\)"/>
    <numFmt numFmtId="172" formatCode="0.000"/>
    <numFmt numFmtId="173" formatCode="0.00000"/>
    <numFmt numFmtId="174" formatCode="0.0"/>
    <numFmt numFmtId="175" formatCode="#,##0;[Red]#,##0"/>
    <numFmt numFmtId="176" formatCode="#,##0.0"/>
    <numFmt numFmtId="177" formatCode="_-&quot;$&quot;* #,##0_-;\-&quot;$&quot;* #,##0_-;_-&quot;$&quot;* &quot;-&quot;_-;_-@_-"/>
    <numFmt numFmtId="178" formatCode="###\ ###\ ###\ ###\ ##0"/>
    <numFmt numFmtId="179" formatCode="##.##%"/>
    <numFmt numFmtId="180" formatCode="&quot;\&quot;#,##0.00;[Red]&quot;\&quot;&quot;\&quot;&quot;\&quot;&quot;\&quot;&quot;\&quot;&quot;\&quot;\-#,##0.00"/>
    <numFmt numFmtId="181" formatCode="&quot;\&quot;#,##0;[Red]&quot;\&quot;&quot;\&quot;\-#,##0"/>
    <numFmt numFmtId="182" formatCode="#,##0.00000"/>
    <numFmt numFmtId="183" formatCode="_-* #,##0_$_-;\-* #,##0_$_-;_-* &quot;-&quot;_$_-;_-@_-"/>
    <numFmt numFmtId="184" formatCode="#.##00"/>
    <numFmt numFmtId="185" formatCode="_-* ###,0&quot;.&quot;00_-;\-* ###,0&quot;.&quot;00_-;_-* &quot;-&quot;??_-;_-@_-"/>
    <numFmt numFmtId="186" formatCode="_(* #,##0_);_(* \(#,##0\);_(* \-??_);_(@_)"/>
    <numFmt numFmtId="187" formatCode="_-* #,##0\ _F_-;\-* #,##0\ _F_-;_-* &quot;-&quot;\ _F_-;_-@_-"/>
    <numFmt numFmtId="188" formatCode="_-* #,##0\ _F_-;\-* #,##0\ _F_-;_-* &quot;- &quot;_F_-;_-@_-"/>
    <numFmt numFmtId="189" formatCode="_-* #,##0\ &quot;$&quot;_-;\-* #,##0\ &quot;$&quot;_-;_-* &quot;-&quot;\ &quot;$&quot;_-;_-@_-"/>
    <numFmt numFmtId="190" formatCode="_-* #,##0.00\ _€_-;\-* #,##0.00\ _€_-;_-* &quot;-&quot;??\ _€_-;_-@_-"/>
    <numFmt numFmtId="191" formatCode="_-* #,##0.00\ _F_-;\-* #,##0.00\ _F_-;_-* &quot;-&quot;??\ _F_-;_-@_-"/>
    <numFmt numFmtId="192" formatCode="_(&quot;$&quot;\ * #,##0_);_(&quot;$&quot;\ * \(#,##0\);_(&quot;$&quot;\ * &quot;-&quot;_);_(@_)"/>
    <numFmt numFmtId="193" formatCode="_-* #,##0\ &quot;F&quot;_-;\-* #,##0\ &quot;F&quot;_-;_-* &quot;-&quot;\ &quot;F&quot;_-;_-@_-"/>
    <numFmt numFmtId="194" formatCode="_-* #,##0\ _€_-;\-* #,##0\ _€_-;_-* &quot;-&quot;\ _€_-;_-@_-"/>
    <numFmt numFmtId="195" formatCode="_-* #,##0\ _$_-;\-* #,##0\ _$_-;_-* &quot;-&quot;\ _$_-;_-@_-"/>
    <numFmt numFmtId="196" formatCode="_ &quot;\&quot;* #,##0_ ;_ &quot;\&quot;* \-#,##0_ ;_ &quot;\&quot;* &quot;-&quot;_ ;_ @_ "/>
    <numFmt numFmtId="197" formatCode="_ \\* #,##0_ ;_ \\* \-#,##0_ ;_ \\* \-_ ;_ @_ "/>
    <numFmt numFmtId="198" formatCode="&quot;\&quot;#,##0.00;[Red]&quot;\&quot;\-#,##0.00"/>
    <numFmt numFmtId="199" formatCode="&quot;\&quot;#,##0;[Red]&quot;\&quot;\-#,##0"/>
    <numFmt numFmtId="200" formatCode="_-* #,##0&quot;$&quot;_-;\-* #,##0&quot;$&quot;_-;_-* &quot;-&quot;&quot;$&quot;_-;_-@_-"/>
    <numFmt numFmtId="201" formatCode="_-* #,##0.00&quot;$&quot;_-;\-* #,##0.00&quot;$&quot;_-;_-* &quot;-&quot;??&quot;$&quot;_-;_-@_-"/>
    <numFmt numFmtId="202" formatCode="0%;\(0%\)"/>
    <numFmt numFmtId="203" formatCode="0.0%"/>
    <numFmt numFmtId="204" formatCode="#,#00;[Red]\-#,#00;_@&quot;-&quot;"/>
    <numFmt numFmtId="205" formatCode="&quot;SFr.&quot;\ #,##0.00;[Red]&quot;SFr.&quot;\ \-#,##0.00"/>
    <numFmt numFmtId="206" formatCode="&quot;SFr.&quot;\ #,##0.00;&quot;SFr.&quot;\ \-#,##0.00"/>
    <numFmt numFmtId="207" formatCode="_ &quot;SFr.&quot;\ * #,##0_ ;_ &quot;SFr.&quot;\ * \-#,##0_ ;_ &quot;SFr.&quot;\ * &quot;-&quot;_ ;_ @_ "/>
    <numFmt numFmtId="208" formatCode="_ * #,##0_ ;_ * \-#,##0_ ;_ * &quot;-&quot;_ ;_ @_ "/>
    <numFmt numFmtId="209" formatCode="_ * #,##0.00_ ;_ * \-#,##0.00_ ;_ * &quot;-&quot;??_ ;_ @_ "/>
    <numFmt numFmtId="210" formatCode="_-* #,##0.00_$_-;\-* #,##0.00_$_-;_-* &quot;-&quot;??_$_-;_-@_-"/>
    <numFmt numFmtId="211" formatCode=";;"/>
    <numFmt numFmtId="212" formatCode="#,##0.0_);\(#,##0.0\)"/>
    <numFmt numFmtId="213" formatCode="&quot;$&quot;#,##0.00"/>
    <numFmt numFmtId="214" formatCode="_ * #,##0.00_)&quot;£&quot;_ ;_ * \(#,##0.00\)&quot;£&quot;_ ;_ * &quot;-&quot;??_)&quot;£&quot;_ ;_ @_ "/>
    <numFmt numFmtId="215" formatCode="_-&quot;$&quot;* #,##0.00_-;\-&quot;$&quot;* #,##0.00_-;_-&quot;$&quot;* &quot;-&quot;??_-;_-@_-"/>
    <numFmt numFmtId="216" formatCode="0.0%;\(0.0%\)"/>
    <numFmt numFmtId="217" formatCode="##,###.##"/>
    <numFmt numFmtId="218" formatCode="_-* #,##0.00\ &quot;F&quot;_-;\-* #,##0.00\ &quot;F&quot;_-;_-* &quot;-&quot;??\ &quot;F&quot;_-;_-@_-"/>
    <numFmt numFmtId="219" formatCode="#0.##"/>
    <numFmt numFmtId="220" formatCode="0.000_)"/>
    <numFmt numFmtId="221" formatCode="_-* #,##0.00\ _V_N_D_-;\-* #,##0.00\ _V_N_D_-;_-* &quot;-&quot;??\ _V_N_D_-;_-@_-"/>
    <numFmt numFmtId="222" formatCode="#,##0\ &quot;þ&quot;;[Red]\-#,##0\ &quot;þ&quot;"/>
    <numFmt numFmtId="223" formatCode="#,##0.00;[Red]#,##0.00"/>
    <numFmt numFmtId="224" formatCode="_(* #,##0.00_);_(* \(#,##0.00\);_(* &quot;-&quot;&quot;?&quot;&quot;?&quot;_);_(@_)"/>
    <numFmt numFmtId="225" formatCode="#,##0;\(#,##0\)"/>
    <numFmt numFmtId="226" formatCode="_ &quot;R&quot;\ * #,##0_ ;_ &quot;R&quot;\ * \-#,##0_ ;_ &quot;R&quot;\ * &quot;-&quot;_ ;_ @_ "/>
    <numFmt numFmtId="227" formatCode="##,##0%"/>
    <numFmt numFmtId="228" formatCode="#,###%"/>
    <numFmt numFmtId="229" formatCode="##.##"/>
    <numFmt numFmtId="230" formatCode="###,###"/>
    <numFmt numFmtId="231" formatCode="###.###"/>
    <numFmt numFmtId="232" formatCode="##,###.####"/>
    <numFmt numFmtId="233" formatCode="\$#,##0\ ;\(\$#,##0\)"/>
    <numFmt numFmtId="234" formatCode="0.0000%"/>
    <numFmt numFmtId="235" formatCode="\t0.00%"/>
    <numFmt numFmtId="236" formatCode="##,##0.##"/>
    <numFmt numFmtId="237" formatCode="\U\S\$#,##0.00;\(\U\S\$#,##0.00\)"/>
    <numFmt numFmtId="238" formatCode="_(\§\g\ #,##0_);_(\§\g\ \(#,##0\);_(\§\g\ &quot;-&quot;??_);_(@_)"/>
    <numFmt numFmtId="239" formatCode="_(\§\g\ #,##0_);_(\§\g\ \(#,##0\);_(\§\g\ &quot;-&quot;_);_(@_)"/>
    <numFmt numFmtId="240" formatCode="\t#\ ??/??"/>
    <numFmt numFmtId="241" formatCode="\§\g#,##0_);\(\§\g#,##0\)"/>
    <numFmt numFmtId="242" formatCode="_-* #,##0\ _?_-;\-* #,##0\ _?_-;_-* &quot;-&quot;\ _?_-;_-@_-"/>
    <numFmt numFmtId="243" formatCode="_-* #,##0.00\ _?_-;\-* #,##0.00\ _?_-;_-* &quot;-&quot;??\ _?_-;_-@_-"/>
    <numFmt numFmtId="244" formatCode="_-&quot;VND&quot;* #,##0_-;\-&quot;VND&quot;* #,##0_-;_-&quot;VND&quot;* &quot;-&quot;_-;_-@_-"/>
    <numFmt numFmtId="245" formatCode="_-&quot;VND&quot;* #,##0_-;&quot;-VND&quot;* #,##0_-;_-&quot;VND&quot;* \-_-;_-@_-"/>
    <numFmt numFmtId="246" formatCode="_-* #,##0_-;\-* #,##0_-;_-* \-_-;_-@_-"/>
    <numFmt numFmtId="247" formatCode="_-* #,##0\ _₫_-;\-* #,##0\ _₫_-;_-* &quot;- &quot;_₫_-;_-@_-"/>
    <numFmt numFmtId="248" formatCode="_(&quot;Rp&quot;* #,##0.00_);_(&quot;Rp&quot;* \(#,##0.00\);_(&quot;Rp&quot;* &quot;-&quot;??_);_(@_)"/>
    <numFmt numFmtId="249" formatCode="_(&quot;Rp&quot;* #,##0.00_);_(&quot;Rp&quot;* \(#,##0.00\);_(&quot;Rp&quot;* \-??_);_(@_)"/>
    <numFmt numFmtId="250" formatCode="#,##0.00\ &quot;FB&quot;;[Red]\-#,##0.00\ &quot;FB&quot;"/>
    <numFmt numFmtId="251" formatCode="#,##0.00&quot; FB&quot;;[Red]\-#,##0.00&quot; FB&quot;"/>
    <numFmt numFmtId="252" formatCode="_(* #,##0_);_(* \(#,##0\);_(* \-_);_(@_)"/>
    <numFmt numFmtId="253" formatCode="_-* #,##0\ _k_r_-;\-* #,##0\ _k_r_-;_-* &quot;-&quot;\ _k_r_-;_-@_-"/>
    <numFmt numFmtId="254" formatCode="#,##0\ &quot;$&quot;;\-#,##0\ &quot;$&quot;"/>
    <numFmt numFmtId="255" formatCode="#,##0\ &quot;Rp&quot;;\-#,##0\ &quot;Rp&quot;"/>
    <numFmt numFmtId="256" formatCode="#,##0&quot; $&quot;;\-#,##0&quot; $&quot;"/>
    <numFmt numFmtId="257" formatCode="#,##0\ &quot;kr&quot;;\-#,##0\ &quot;kr&quot;"/>
    <numFmt numFmtId="258" formatCode="_-* #,##0.00_-;\-* #,##0.00_-;_-* \-??_-;_-@_-"/>
    <numFmt numFmtId="259" formatCode="_-* #,##0.00\ _₫_-;\-* #,##0.00\ _₫_-;_-* \-??\ _₫_-;_-@_-"/>
    <numFmt numFmtId="260" formatCode="&quot;$&quot;#,##0;\-&quot;$&quot;#,##0"/>
    <numFmt numFmtId="261" formatCode="&quot;Rp&quot;#,##0;\-&quot;Rp&quot;#,##0"/>
    <numFmt numFmtId="262" formatCode="\$#,##0;&quot;-$&quot;#,##0"/>
    <numFmt numFmtId="263" formatCode="&quot;kr&quot;#,##0;\-&quot;kr&quot;#,##0"/>
    <numFmt numFmtId="264" formatCode="_-* #,##0\ _F_B_-;\-* #,##0\ _F_B_-;_-* &quot;-&quot;\ _F_B_-;_-@_-"/>
    <numFmt numFmtId="265" formatCode="_-* #,##0\ _F_B_-;\-* #,##0\ _F_B_-;_-* &quot;- &quot;_F_B_-;_-@_-"/>
    <numFmt numFmtId="266" formatCode="_(* #,##0.00_);_(* \(#,##0.00\);_(* \-??_);_(@_)"/>
    <numFmt numFmtId="267" formatCode="_-* #,##0.00\ _k_r_-;\-* #,##0.00\ _k_r_-;_-* &quot;-&quot;??\ _k_r_-;_-@_-"/>
    <numFmt numFmtId="268" formatCode="#,##0_);\-#,##0_)"/>
    <numFmt numFmtId="269" formatCode="&quot;Dong&quot;#,##0.00_);[Red]\(&quot;Dong&quot;#,##0.00\)"/>
    <numFmt numFmtId="270" formatCode="0."/>
    <numFmt numFmtId="271" formatCode="&quot;Fr.&quot;\ #,##0.00;&quot;Fr.&quot;\ \-#,##0.00"/>
    <numFmt numFmtId="272" formatCode="#,##0\ &quot;$&quot;_);\(#,##0\ &quot;$&quot;\)"/>
    <numFmt numFmtId="273" formatCode="_-&quot;IR£&quot;* #,##0.00_-;\-&quot;IR£&quot;* #,##0.00_-;_-&quot;IR£&quot;* &quot;-&quot;??_-;_-@_-"/>
    <numFmt numFmtId="274" formatCode="&quot;£&quot;#,##0;[Red]\-&quot;£&quot;#,##0"/>
    <numFmt numFmtId="275" formatCode="0&quot;.&quot;0000"/>
    <numFmt numFmtId="276" formatCode="#,###"/>
    <numFmt numFmtId="277" formatCode="&quot;\&quot;#,##0;[Red]\-&quot;\&quot;#,##0"/>
    <numFmt numFmtId="278" formatCode="&quot;\&quot;#,##0.00;\-&quot;\&quot;#,##0.00"/>
    <numFmt numFmtId="279" formatCode="_ * #,##0_)_£_ ;_ * \(#,##0\)_£_ ;_ * &quot;-&quot;_)_£_ ;_ @_ "/>
    <numFmt numFmtId="280" formatCode="&quot;VND&quot;#,##0_);[Red]\(&quot;VND&quot;#,##0\)"/>
    <numFmt numFmtId="281" formatCode="_(* #,##0.0000_);_(* \(#,##0.0000\);_(* &quot;-&quot;_);_(@_)"/>
    <numFmt numFmtId="282" formatCode="#,##0.00_);\-#,##0.00_)"/>
    <numFmt numFmtId="283" formatCode="#,##0.000_);\(#,##0.000\)"/>
    <numFmt numFmtId="284" formatCode="d"/>
    <numFmt numFmtId="285" formatCode="#"/>
    <numFmt numFmtId="286" formatCode="&quot;¡Ì&quot;#,##0;[Red]\-&quot;¡Ì&quot;#,##0"/>
    <numFmt numFmtId="287" formatCode="#,##0.00\ &quot;F&quot;;[Red]\-#,##0.00\ &quot;F&quot;"/>
    <numFmt numFmtId="288" formatCode="&quot;$&quot;#,##0;[Red]\-&quot;$&quot;#,##0"/>
    <numFmt numFmtId="289" formatCode="&quot;Rp&quot;#,##0;[Red]\-&quot;Rp&quot;#,##0"/>
    <numFmt numFmtId="290" formatCode="\$#,##0;[Red]&quot;-$&quot;#,##0"/>
    <numFmt numFmtId="291" formatCode="&quot;kr&quot;#,##0;[Red]\-&quot;kr&quot;#,##0"/>
    <numFmt numFmtId="292" formatCode="_-&quot;£&quot;* #,##0_-;\-&quot;£&quot;* #,##0_-;_-&quot;£&quot;* &quot;-&quot;_-;_-@_-"/>
    <numFmt numFmtId="293" formatCode="_-\£* #,##0_-;&quot;-£&quot;* #,##0_-;_-\£* \-_-;_-@_-"/>
    <numFmt numFmtId="294" formatCode="0.00000000000E+00;\?"/>
    <numFmt numFmtId="295" formatCode="#,##0.00\ \ "/>
    <numFmt numFmtId="296" formatCode="#,##0.00&quot;  &quot;"/>
    <numFmt numFmtId="297" formatCode="_-&quot;£&quot;* #,##0.00_-;\-&quot;£&quot;* #,##0.00_-;_-&quot;£&quot;* &quot;-&quot;??_-;_-@_-"/>
    <numFmt numFmtId="298" formatCode="_-* #,##0.0\ _F_-;\-* #,##0.0\ _F_-;_-* &quot;-&quot;??\ _F_-;_-@_-"/>
    <numFmt numFmtId="299" formatCode="_-\£* #,##0.00_-;&quot;-£&quot;* #,##0.00_-;_-\£* \-??_-;_-@_-"/>
    <numFmt numFmtId="300" formatCode="&quot;.&quot;#,##0.00_);[Red]\(&quot;.&quot;#,##0.00\)"/>
    <numFmt numFmtId="301" formatCode="#,##0.00&quot; F&quot;;[Red]\-#,##0.00&quot; F&quot;"/>
    <numFmt numFmtId="302" formatCode="_-* ###,0&quot;.&quot;00\ _F_B_-;\-* ###,0&quot;.&quot;00\ _F_B_-;_-* &quot;-&quot;??\ _F_B_-;_-@_-"/>
    <numFmt numFmtId="303" formatCode="_-* #,##0.0\ _F_-;\-* #,##0.0\ _F_-;_-* \-??\ _F_-;_-@_-"/>
    <numFmt numFmtId="304" formatCode="#,##0.00\ \ \ \ "/>
    <numFmt numFmtId="305" formatCode="_(* #.##0.00_);_(* \(#.##0.00\);_(* &quot;-&quot;??_);_(@_)"/>
    <numFmt numFmtId="306" formatCode="&quot;\&quot;#,##0;&quot;\&quot;\-#,##0"/>
    <numFmt numFmtId="307" formatCode="\\#,##0;&quot;\-&quot;#,##0"/>
    <numFmt numFmtId="308" formatCode="_-* ###,0\.00\ _F_B_-;\-* ###,0\.00\ _F_B_-;_-* \-??\ _F_B_-;_-@_-"/>
    <numFmt numFmtId="309" formatCode="_ * #.##._ ;_ * \-#.##._ ;_ * &quot;-&quot;??_ ;_ @_ⴆ"/>
    <numFmt numFmtId="310" formatCode="#,##0\ &quot;F&quot;;[Red]\-#,##0\ &quot;F&quot;"/>
    <numFmt numFmtId="311" formatCode="_-* #,##0\ _F_-;\-* #,##0\ _F_-;_-* &quot;-&quot;??\ _F_-;_-@_-"/>
    <numFmt numFmtId="312" formatCode="0000"/>
    <numFmt numFmtId="313" formatCode="00"/>
    <numFmt numFmtId="314" formatCode="000"/>
    <numFmt numFmtId="315" formatCode="#,##0.00\ &quot;F&quot;;\-#,##0.00\ &quot;F&quot;"/>
    <numFmt numFmtId="316" formatCode="_(* #,##0.00_);_(* \(#,##0.00\);_(* &quot;-&quot;?_);_(@_)"/>
    <numFmt numFmtId="317" formatCode="_(* #,##0.000_);_(* \(#,##0.000\);_(* &quot;-&quot;??_);_(@_)"/>
    <numFmt numFmtId="318" formatCode="_(* #,##0.0_);_(* \(#,##0.0\);_(* &quot;-&quot;?_);_(@_)"/>
    <numFmt numFmtId="319" formatCode="_(* #.##0.0_);_(* \(#.##0.0\);_(* &quot;-&quot;??_);_(@_)"/>
  </numFmts>
  <fonts count="297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.VnTime"/>
      <family val="2"/>
    </font>
    <font>
      <b/>
      <sz val="14"/>
      <color indexed="12"/>
      <name val="Times New Roman"/>
      <family val="1"/>
    </font>
    <font>
      <sz val="14"/>
      <color indexed="12"/>
      <name val="Times New Roman"/>
      <family val="1"/>
    </font>
    <font>
      <b/>
      <sz val="14"/>
      <color indexed="16"/>
      <name val="Times New Roman"/>
      <family val="1"/>
    </font>
    <font>
      <sz val="14"/>
      <color indexed="16"/>
      <name val="Times New Roman"/>
      <family val="1"/>
    </font>
    <font>
      <b/>
      <sz val="14"/>
      <color indexed="59"/>
      <name val="Times New Roman"/>
      <family val="1"/>
    </font>
    <font>
      <sz val="14"/>
      <color indexed="59"/>
      <name val="Times New Roman"/>
      <family val="1"/>
    </font>
    <font>
      <b/>
      <i/>
      <sz val="14"/>
      <name val="Times New Roman"/>
      <family val="1"/>
    </font>
    <font>
      <b/>
      <sz val="14"/>
      <color indexed="17"/>
      <name val="Times New Roman"/>
      <family val="1"/>
    </font>
    <font>
      <sz val="14"/>
      <color indexed="17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sz val="14"/>
      <name val="Arial"/>
      <family val="2"/>
    </font>
    <font>
      <i/>
      <sz val="14"/>
      <color rgb="FFFF0000"/>
      <name val="Times New Roman"/>
      <family val="1"/>
    </font>
    <font>
      <i/>
      <sz val="14"/>
      <color indexed="8"/>
      <name val="Times New Roman"/>
      <family val="1"/>
    </font>
    <font>
      <b/>
      <sz val="14"/>
      <name val="Symbol"/>
      <family val="1"/>
      <charset val="2"/>
    </font>
    <font>
      <sz val="14"/>
      <name val="Symbol"/>
      <family val="1"/>
      <charset val="2"/>
    </font>
    <font>
      <i/>
      <sz val="14"/>
      <color theme="1"/>
      <name val="Times New Roman"/>
      <family val="1"/>
    </font>
    <font>
      <b/>
      <i/>
      <sz val="14"/>
      <color indexed="17"/>
      <name val="Times New Roman"/>
      <family val="1"/>
    </font>
    <font>
      <i/>
      <sz val="14"/>
      <color indexed="17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indexed="10"/>
      <name val="Times New Roman"/>
      <family val="1"/>
    </font>
    <font>
      <b/>
      <sz val="14"/>
      <color rgb="FFFF0000"/>
      <name val="Times New Roman"/>
      <family val="1"/>
    </font>
    <font>
      <sz val="13"/>
      <name val="Times New Roman"/>
      <family val="1"/>
    </font>
    <font>
      <sz val="14"/>
      <color rgb="FF0000FF"/>
      <name val="Times New Roman"/>
      <family val="1"/>
    </font>
    <font>
      <sz val="14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  <family val="2"/>
    </font>
    <font>
      <sz val="10"/>
      <name val=".VnTime"/>
      <family val="2"/>
    </font>
    <font>
      <sz val="10"/>
      <name val="?? ??"/>
      <family val="1"/>
      <charset val="136"/>
    </font>
    <font>
      <sz val="10"/>
      <name val=".VnArial"/>
      <family val="2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"/>
      <family val="1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2"/>
      <name val="|??¢¥¢¬¨Ï"/>
      <family val="1"/>
      <charset val="129"/>
    </font>
    <font>
      <sz val="12"/>
      <name val="|??´¸ⓒ"/>
      <family val="1"/>
      <charset val="129"/>
    </font>
    <font>
      <sz val="10"/>
      <name val="VNI-Times"/>
    </font>
    <font>
      <sz val="10"/>
      <name val="MS Sans Serif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3"/>
      <name val=".VnTime"/>
      <family val="2"/>
    </font>
    <font>
      <sz val="12"/>
      <name val="???"/>
      <family val="2"/>
    </font>
    <font>
      <sz val="12"/>
      <name val="???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Terminal"/>
      <family val="3"/>
      <charset val="128"/>
    </font>
    <font>
      <sz val="14"/>
      <name val="VnTime"/>
      <family val="2"/>
    </font>
    <font>
      <sz val="14"/>
      <name val="VnTime"/>
    </font>
    <font>
      <sz val="13"/>
      <name val="Tms Rmn"/>
      <family val="1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  <family val="2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Arial"/>
      <family val="2"/>
      <charset val="163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1"/>
      <color indexed="9"/>
      <name val="Arial"/>
      <family val="2"/>
      <charset val="163"/>
    </font>
    <font>
      <sz val="14"/>
      <name val=".VnTime"/>
      <family val="2"/>
    </font>
    <font>
      <sz val="11"/>
      <name val="VNtimes new roman"/>
      <family val="2"/>
    </font>
    <font>
      <sz val="11"/>
      <color indexed="8"/>
      <name val=".VnTime"/>
      <family val="2"/>
    </font>
    <font>
      <sz val="11"/>
      <color indexed="9"/>
      <name val=".VnTime"/>
      <family val="2"/>
    </font>
    <font>
      <sz val="8"/>
      <name val="Arial"/>
      <family val="2"/>
    </font>
    <font>
      <sz val="12"/>
      <name val="¹UAAA¼"/>
      <family val="3"/>
      <charset val="129"/>
    </font>
    <font>
      <b/>
      <sz val="12"/>
      <color indexed="63"/>
      <name val="VNI-Times"/>
    </font>
    <font>
      <sz val="12"/>
      <name val="¹ÙÅÁÃ¼"/>
      <charset val="129"/>
    </font>
    <font>
      <sz val="12"/>
      <name val="¹ÙÅÁÃ¼"/>
      <family val="2"/>
      <charset val="129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1"/>
      <color indexed="20"/>
      <name val="Arial"/>
      <family val="2"/>
      <charset val="163"/>
    </font>
    <font>
      <b/>
      <i/>
      <sz val="14"/>
      <name val="VNTime"/>
      <family val="2"/>
    </font>
    <font>
      <sz val="12"/>
      <name val="Tms Rmn"/>
      <family val="1"/>
    </font>
    <font>
      <sz val="12"/>
      <name val="Tms Rmn"/>
    </font>
    <font>
      <sz val="11"/>
      <name val="µ¸¿ò"/>
      <charset val="129"/>
    </font>
    <font>
      <sz val="12"/>
      <name val="System"/>
      <family val="2"/>
    </font>
    <font>
      <sz val="12"/>
      <name val="¹ÙÅÁÃ¼"/>
      <family val="1"/>
      <charset val="129"/>
    </font>
    <font>
      <sz val="10"/>
      <name val="Helv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Arial"/>
      <family val="2"/>
      <charset val="163"/>
    </font>
    <font>
      <b/>
      <sz val="10"/>
      <name val="Helv"/>
      <family val="2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b/>
      <sz val="9"/>
      <name val="VNI-Times"/>
    </font>
    <font>
      <sz val="8"/>
      <name val="SVNtimes new roman"/>
      <family val="2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b/>
      <sz val="11"/>
      <color indexed="9"/>
      <name val="Arial"/>
      <family val="2"/>
      <charset val="163"/>
    </font>
    <font>
      <sz val="10"/>
      <name val="VNI-Aptima"/>
    </font>
    <font>
      <b/>
      <sz val="13"/>
      <name val="Tms Rmn"/>
      <family val="1"/>
    </font>
    <font>
      <b/>
      <sz val="10"/>
      <name val="Arial"/>
      <family val="2"/>
    </font>
    <font>
      <sz val="11"/>
      <name val="Tms Rmn"/>
      <family val="1"/>
    </font>
    <font>
      <sz val="11"/>
      <name val="Tms Rmn"/>
    </font>
    <font>
      <sz val="11"/>
      <name val="VNI-Times"/>
    </font>
    <font>
      <sz val="10"/>
      <color indexed="8"/>
      <name val="Times New Roman"/>
      <family val="2"/>
    </font>
    <font>
      <sz val="12"/>
      <color indexed="8"/>
      <name val="Times New Roman"/>
      <family val="2"/>
    </font>
    <font>
      <sz val="11"/>
      <name val="UVnTime"/>
      <family val="2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VNTime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century Gothic"/>
    </font>
    <font>
      <sz val="11"/>
      <name val="VNcentury Gothic"/>
      <family val="2"/>
    </font>
    <font>
      <b/>
      <sz val="15"/>
      <name val="VNcentury Gothic"/>
    </font>
    <font>
      <b/>
      <sz val="15"/>
      <name val="VNcentury Gothic"/>
      <family val="2"/>
    </font>
    <font>
      <sz val="12"/>
      <name val="SVNtimes new roman"/>
      <family val="2"/>
    </font>
    <font>
      <sz val="10"/>
      <name val="SVNtimes new roman"/>
      <family val="2"/>
    </font>
    <font>
      <b/>
      <sz val="12"/>
      <name val="VNTimeH"/>
      <family val="2"/>
    </font>
    <font>
      <sz val="10"/>
      <name val="Arial CE"/>
      <family val="2"/>
      <charset val="238"/>
    </font>
    <font>
      <sz val="10"/>
      <name val="Arial CE"/>
      <charset val="238"/>
    </font>
    <font>
      <b/>
      <sz val="11"/>
      <color indexed="8"/>
      <name val=".VnTime"/>
      <family val="2"/>
    </font>
    <font>
      <sz val="10"/>
      <color indexed="16"/>
      <name val="MS Serif"/>
      <family val="1"/>
    </font>
    <font>
      <sz val="10"/>
      <name val="VNI-Helve-Condense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i/>
      <sz val="11"/>
      <color indexed="23"/>
      <name val="Arial"/>
      <family val="2"/>
      <charset val="163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2"/>
      <name val="VNTime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11"/>
      <color indexed="17"/>
      <name val="Arial"/>
      <family val="2"/>
      <charset val="163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  <family val="1"/>
    </font>
    <font>
      <b/>
      <sz val="12"/>
      <color indexed="9"/>
      <name val="Tms Rmn"/>
    </font>
    <font>
      <b/>
      <sz val="12"/>
      <name val="Helv"/>
      <family val="2"/>
    </font>
    <font>
      <b/>
      <sz val="12"/>
      <name val="Helv"/>
    </font>
    <font>
      <b/>
      <sz val="12"/>
      <name val="Arial"/>
      <family val="2"/>
    </font>
    <font>
      <b/>
      <sz val="12"/>
      <name val="Tahoma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1"/>
      <color indexed="56"/>
      <name val="Arial"/>
      <family val="2"/>
      <charset val="163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sz val="10"/>
      <name val="Tahoma"/>
      <family val="2"/>
    </font>
    <font>
      <sz val="11"/>
      <color indexed="62"/>
      <name val="Calibri"/>
      <family val="2"/>
    </font>
    <font>
      <sz val="12"/>
      <color indexed="62"/>
      <name val="Times New Roman"/>
      <family val="1"/>
    </font>
    <font>
      <sz val="11"/>
      <color indexed="62"/>
      <name val="Arial"/>
      <family val="2"/>
      <charset val="163"/>
    </font>
    <font>
      <sz val="10"/>
      <name val="VNI-Helve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sz val="11"/>
      <color indexed="52"/>
      <name val="Arial"/>
      <family val="2"/>
      <charset val="163"/>
    </font>
    <font>
      <i/>
      <sz val="10"/>
      <name val=".VnTime"/>
      <family val="2"/>
    </font>
    <font>
      <sz val="8"/>
      <name val="VNarial"/>
      <family val="2"/>
    </font>
    <font>
      <b/>
      <i/>
      <sz val="12"/>
      <name val=".VnAristote"/>
      <family val="2"/>
    </font>
    <font>
      <b/>
      <sz val="11"/>
      <name val="Helv"/>
      <family val="2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11"/>
      <color indexed="60"/>
      <name val="Arial"/>
      <family val="2"/>
      <charset val="163"/>
    </font>
    <font>
      <sz val="7"/>
      <name val="Small Fonts"/>
      <family val="2"/>
    </font>
    <font>
      <b/>
      <sz val="12"/>
      <name val="VN-NTime"/>
    </font>
    <font>
      <sz val="10"/>
      <name val="VNtimes new roman"/>
      <family val="1"/>
    </font>
    <font>
      <b/>
      <i/>
      <sz val="16"/>
      <name val="Helv"/>
    </font>
    <font>
      <sz val="12"/>
      <name val="바탕체"/>
      <family val="1"/>
      <charset val="129"/>
    </font>
    <font>
      <sz val="11"/>
      <name val="VNI-Aptima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1"/>
      <color indexed="63"/>
      <name val="Arial"/>
      <family val="2"/>
      <charset val="163"/>
    </font>
    <font>
      <sz val="14"/>
      <name val=".VnArial Narrow"/>
      <family val="2"/>
    </font>
    <font>
      <sz val="10"/>
      <name val="Tms Rmn"/>
      <family val="1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  <family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b/>
      <sz val="18"/>
      <color indexed="62"/>
      <name val="Cambria"/>
      <family val="2"/>
    </font>
    <font>
      <u/>
      <sz val="10.199999999999999"/>
      <color indexed="12"/>
      <name val=".VnTime"/>
      <family val="2"/>
    </font>
    <font>
      <b/>
      <sz val="12"/>
      <name val="宋体"/>
      <charset val="134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</font>
    <font>
      <sz val="10"/>
      <name val="VNbook-Antiqua"/>
      <family val="2"/>
    </font>
    <font>
      <sz val="11"/>
      <color indexed="32"/>
      <name val="VNI-Times"/>
      <family val="2"/>
    </font>
    <font>
      <b/>
      <sz val="10"/>
      <name val="Tahoma"/>
      <family val="2"/>
    </font>
    <font>
      <b/>
      <sz val="8"/>
      <color indexed="8"/>
      <name val="Helv"/>
      <family val="2"/>
    </font>
    <font>
      <b/>
      <sz val="8"/>
      <color indexed="8"/>
      <name val="Helv"/>
    </font>
    <font>
      <sz val="13"/>
      <name val=".VnArial"/>
      <family val="2"/>
    </font>
    <font>
      <sz val="10"/>
      <name val="VNI-Times"/>
      <family val="2"/>
    </font>
    <font>
      <b/>
      <sz val="10"/>
      <name val="VNI-Univer"/>
    </font>
    <font>
      <sz val="10"/>
      <name val=".VnBook-Antiqua"/>
      <family val="2"/>
    </font>
    <font>
      <b/>
      <sz val="12"/>
      <name val="VNI-Cooper"/>
    </font>
    <font>
      <b/>
      <sz val="12"/>
      <name val="VNI-Times"/>
    </font>
    <font>
      <sz val="12"/>
      <name val="VNTime"/>
    </font>
    <font>
      <sz val="11"/>
      <name val=".VnAvant"/>
      <family val="2"/>
    </font>
    <font>
      <b/>
      <sz val="13"/>
      <color indexed="8"/>
      <name val=".VnTimeH"/>
      <family val="2"/>
    </font>
    <font>
      <sz val="14"/>
      <name val=".Vn3DH"/>
      <family val="2"/>
    </font>
    <font>
      <b/>
      <sz val="12"/>
      <name val=".VnTime"/>
      <family val="2"/>
    </font>
    <font>
      <b/>
      <u val="double"/>
      <sz val="12"/>
      <color indexed="12"/>
      <name val=".VnBahamasB"/>
      <family val="2"/>
    </font>
    <font>
      <sz val="10"/>
      <name val=".VnArial Narrow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</font>
    <font>
      <b/>
      <sz val="18"/>
      <color indexed="56"/>
      <name val="Times New Roman"/>
      <family val="2"/>
      <charset val="163"/>
    </font>
    <font>
      <sz val="8"/>
      <name val="VNI-Helve"/>
    </font>
    <font>
      <b/>
      <sz val="10"/>
      <name val=".VnTimeH"/>
      <family val="2"/>
    </font>
    <font>
      <b/>
      <sz val="11"/>
      <name val=".VnTimeH"/>
      <family val="2"/>
    </font>
    <font>
      <b/>
      <sz val="10"/>
      <name val=".VnArialH"/>
      <family val="2"/>
    </font>
    <font>
      <b/>
      <sz val="11"/>
      <color indexed="8"/>
      <name val="Calibri"/>
      <family val="2"/>
    </font>
    <font>
      <sz val="10"/>
      <name val="VNtimes new roman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1"/>
      <color indexed="10"/>
      <name val="Calibri"/>
      <family val="2"/>
    </font>
    <font>
      <sz val="11"/>
      <color indexed="10"/>
      <name val="Arial"/>
      <family val="2"/>
      <charset val="163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22"/>
      <name val="ＭＳ 明朝"/>
      <family val="1"/>
      <charset val="128"/>
    </font>
    <font>
      <sz val="10"/>
      <name val=" "/>
      <family val="1"/>
      <charset val="136"/>
    </font>
    <font>
      <sz val="14"/>
      <name val="뼻뮝"/>
      <family val="3"/>
    </font>
    <font>
      <sz val="12"/>
      <name val="뼻뮝"/>
      <family val="3"/>
    </font>
    <font>
      <sz val="10"/>
      <name val="명조"/>
      <family val="3"/>
      <charset val="129"/>
    </font>
    <font>
      <sz val="9"/>
      <name val="Arial"/>
      <family val="2"/>
    </font>
    <font>
      <u/>
      <sz val="9"/>
      <color indexed="36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12"/>
      <color indexed="36"/>
      <name val="新細明體"/>
      <family val="1"/>
      <charset val="136"/>
    </font>
    <font>
      <sz val="12"/>
      <name val=".VnArial Narrow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sz val="10"/>
      <name val="Arial"/>
      <family val="2"/>
    </font>
    <font>
      <b/>
      <i/>
      <sz val="14"/>
      <color rgb="FFFF0000"/>
      <name val="Times New Roman"/>
      <family val="1"/>
    </font>
    <font>
      <sz val="14"/>
      <color theme="1"/>
      <name val="Times New Roman"/>
      <family val="2"/>
    </font>
    <font>
      <sz val="14"/>
      <color indexed="8"/>
      <name val="Times New Roman"/>
      <family val="2"/>
    </font>
    <font>
      <sz val="14"/>
      <name val="Calibri"/>
      <family val="2"/>
    </font>
    <font>
      <i/>
      <sz val="14"/>
      <color indexed="59"/>
      <name val="Times New Roman"/>
      <family val="1"/>
    </font>
    <font>
      <i/>
      <sz val="14"/>
      <color indexed="12"/>
      <name val="Times New Roman"/>
      <family val="1"/>
    </font>
    <font>
      <b/>
      <i/>
      <sz val="14"/>
      <color indexed="12"/>
      <name val="Times New Roman"/>
      <family val="1"/>
    </font>
    <font>
      <sz val="11"/>
      <name val="UVnTime"/>
      <family val="2"/>
    </font>
    <font>
      <b/>
      <sz val="14"/>
      <name val="Arial"/>
      <family val="2"/>
    </font>
    <font>
      <sz val="14"/>
      <name val="Calibri"/>
      <family val="2"/>
      <scheme val="minor"/>
    </font>
    <font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  <charset val="163"/>
    </font>
    <font>
      <sz val="14"/>
      <name val="Times New Roman"/>
      <family val="1"/>
      <charset val="163"/>
    </font>
    <font>
      <sz val="12"/>
      <name val=".VnTime"/>
    </font>
    <font>
      <b/>
      <i/>
      <sz val="14"/>
      <name val="Times New Roman"/>
      <family val="1"/>
      <charset val="163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0"/>
      </right>
      <top/>
      <bottom/>
      <diagonal/>
    </border>
    <border>
      <left/>
      <right style="medium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66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3" fontId="1" fillId="0" borderId="0"/>
    <xf numFmtId="0" fontId="1" fillId="0" borderId="0"/>
    <xf numFmtId="0" fontId="34" fillId="0" borderId="0" applyNumberFormat="0" applyFill="0" applyBorder="0" applyAlignment="0" applyProtection="0"/>
    <xf numFmtId="41" fontId="3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4" fillId="0" borderId="0"/>
    <xf numFmtId="178" fontId="43" fillId="0" borderId="0" applyFont="0" applyFill="0" applyBorder="0" applyAlignment="0" applyProtection="0">
      <protection locked="0"/>
    </xf>
    <xf numFmtId="3" fontId="45" fillId="0" borderId="3"/>
    <xf numFmtId="179" fontId="46" fillId="0" borderId="11">
      <alignment horizontal="center"/>
      <protection hidden="1"/>
    </xf>
    <xf numFmtId="168" fontId="47" fillId="0" borderId="22" applyFont="0" applyBorder="0"/>
    <xf numFmtId="168" fontId="47" fillId="0" borderId="22" applyFont="0" applyBorder="0"/>
    <xf numFmtId="0" fontId="48" fillId="0" borderId="0"/>
    <xf numFmtId="0" fontId="48" fillId="0" borderId="0"/>
    <xf numFmtId="180" fontId="1" fillId="0" borderId="0" applyFont="0" applyFill="0" applyBorder="0" applyAlignment="0" applyProtection="0"/>
    <xf numFmtId="0" fontId="49" fillId="0" borderId="0" applyFont="0" applyFill="0" applyBorder="0" applyAlignment="0" applyProtection="0"/>
    <xf numFmtId="181" fontId="1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2" fillId="0" borderId="23"/>
    <xf numFmtId="183" fontId="53" fillId="0" borderId="0" applyFont="0" applyFill="0" applyBorder="0" applyAlignment="0" applyProtection="0"/>
    <xf numFmtId="184" fontId="48" fillId="0" borderId="0" applyFont="0" applyFill="0" applyBorder="0" applyAlignment="0" applyProtection="0"/>
    <xf numFmtId="166" fontId="54" fillId="0" borderId="0" applyFont="0" applyFill="0" applyBorder="0" applyAlignment="0" applyProtection="0"/>
    <xf numFmtId="185" fontId="54" fillId="0" borderId="0" applyFont="0" applyFill="0" applyBorder="0" applyAlignment="0" applyProtection="0"/>
    <xf numFmtId="6" fontId="55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57" fillId="0" borderId="0"/>
    <xf numFmtId="0" fontId="58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86" fontId="8" fillId="0" borderId="0" applyFill="0" applyBorder="0" applyAlignment="0" applyProtection="0"/>
    <xf numFmtId="0" fontId="1" fillId="0" borderId="0" applyNumberFormat="0" applyFill="0" applyBorder="0" applyAlignment="0" applyProtection="0"/>
    <xf numFmtId="0" fontId="40" fillId="0" borderId="0" applyNumberFormat="0" applyFill="0" applyBorder="0" applyProtection="0">
      <alignment horizontal="center" vertical="center"/>
    </xf>
    <xf numFmtId="166" fontId="8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42" fontId="59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187" fontId="8" fillId="0" borderId="0" applyFont="0" applyFill="0" applyBorder="0" applyAlignment="0" applyProtection="0"/>
    <xf numFmtId="188" fontId="8" fillId="0" borderId="0" applyFill="0" applyBorder="0" applyAlignment="0" applyProtection="0"/>
    <xf numFmtId="188" fontId="8" fillId="0" borderId="0" applyFill="0" applyBorder="0" applyAlignment="0" applyProtection="0"/>
    <xf numFmtId="188" fontId="8" fillId="0" borderId="0" applyFill="0" applyBorder="0" applyAlignment="0" applyProtection="0"/>
    <xf numFmtId="188" fontId="8" fillId="0" borderId="0" applyFill="0" applyBorder="0" applyAlignment="0" applyProtection="0"/>
    <xf numFmtId="0" fontId="60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42" fontId="59" fillId="0" borderId="0" applyFont="0" applyFill="0" applyBorder="0" applyAlignment="0" applyProtection="0"/>
    <xf numFmtId="42" fontId="59" fillId="0" borderId="0" applyFont="0" applyFill="0" applyBorder="0" applyAlignment="0" applyProtection="0"/>
    <xf numFmtId="0" fontId="61" fillId="0" borderId="0"/>
    <xf numFmtId="0" fontId="61" fillId="0" borderId="0"/>
    <xf numFmtId="0" fontId="48" fillId="0" borderId="0" applyNumberFormat="0" applyFill="0" applyBorder="0" applyAlignment="0" applyProtection="0"/>
    <xf numFmtId="0" fontId="61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189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0" fillId="0" borderId="0"/>
    <xf numFmtId="0" fontId="48" fillId="0" borderId="0" applyNumberFormat="0" applyFill="0" applyBorder="0" applyAlignment="0" applyProtection="0"/>
    <xf numFmtId="0" fontId="60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1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1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1" fillId="0" borderId="0"/>
    <xf numFmtId="0" fontId="60" fillId="0" borderId="0"/>
    <xf numFmtId="0" fontId="61" fillId="0" borderId="0"/>
    <xf numFmtId="0" fontId="60" fillId="0" borderId="0"/>
    <xf numFmtId="0" fontId="48" fillId="0" borderId="0" applyNumberFormat="0" applyFill="0" applyBorder="0" applyAlignment="0" applyProtection="0"/>
    <xf numFmtId="0" fontId="62" fillId="0" borderId="0">
      <alignment vertical="top"/>
    </xf>
    <xf numFmtId="0" fontId="62" fillId="0" borderId="0">
      <alignment vertical="top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42" fontId="59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48" fillId="0" borderId="0" applyNumberFormat="0" applyFill="0" applyBorder="0" applyAlignment="0" applyProtection="0"/>
    <xf numFmtId="0" fontId="6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1" fillId="0" borderId="0"/>
    <xf numFmtId="0" fontId="61" fillId="0" borderId="0"/>
    <xf numFmtId="42" fontId="59" fillId="0" borderId="0" applyFont="0" applyFill="0" applyBorder="0" applyAlignment="0" applyProtection="0"/>
    <xf numFmtId="17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6" fontId="43" fillId="0" borderId="0" applyFont="0" applyFill="0" applyBorder="0" applyAlignment="0" applyProtection="0"/>
    <xf numFmtId="42" fontId="59" fillId="0" borderId="0" applyFont="0" applyFill="0" applyBorder="0" applyAlignment="0" applyProtection="0"/>
    <xf numFmtId="42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193" fontId="43" fillId="0" borderId="0" applyFont="0" applyFill="0" applyBorder="0" applyAlignment="0" applyProtection="0"/>
    <xf numFmtId="19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67" fontId="43" fillId="0" borderId="0" applyFont="0" applyFill="0" applyBorder="0" applyAlignment="0" applyProtection="0"/>
    <xf numFmtId="43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94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195" fontId="59" fillId="0" borderId="0" applyFont="0" applyFill="0" applyBorder="0" applyAlignment="0" applyProtection="0"/>
    <xf numFmtId="195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2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193" fontId="43" fillId="0" borderId="0" applyFont="0" applyFill="0" applyBorder="0" applyAlignment="0" applyProtection="0"/>
    <xf numFmtId="193" fontId="59" fillId="0" borderId="0" applyFont="0" applyFill="0" applyBorder="0" applyAlignment="0" applyProtection="0"/>
    <xf numFmtId="166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41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94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195" fontId="59" fillId="0" borderId="0" applyFont="0" applyFill="0" applyBorder="0" applyAlignment="0" applyProtection="0"/>
    <xf numFmtId="195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6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92" fontId="59" fillId="0" borderId="0" applyFont="0" applyFill="0" applyBorder="0" applyAlignment="0" applyProtection="0"/>
    <xf numFmtId="193" fontId="43" fillId="0" borderId="0" applyFont="0" applyFill="0" applyBorder="0" applyAlignment="0" applyProtection="0"/>
    <xf numFmtId="193" fontId="59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1" fillId="0" borderId="0"/>
    <xf numFmtId="0" fontId="61" fillId="0" borderId="0"/>
    <xf numFmtId="0" fontId="61" fillId="0" borderId="0"/>
    <xf numFmtId="42" fontId="59" fillId="0" borderId="0" applyFont="0" applyFill="0" applyBorder="0" applyAlignment="0" applyProtection="0"/>
    <xf numFmtId="42" fontId="59" fillId="0" borderId="0" applyFont="0" applyFill="0" applyBorder="0" applyAlignment="0" applyProtection="0"/>
    <xf numFmtId="0" fontId="60" fillId="0" borderId="0"/>
    <xf numFmtId="0" fontId="61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42" fontId="59" fillId="0" borderId="0" applyFont="0" applyFill="0" applyBorder="0" applyAlignment="0" applyProtection="0"/>
    <xf numFmtId="42" fontId="59" fillId="0" borderId="0" applyFont="0" applyFill="0" applyBorder="0" applyAlignment="0" applyProtection="0"/>
    <xf numFmtId="42" fontId="59" fillId="0" borderId="0" applyFont="0" applyFill="0" applyBorder="0" applyAlignment="0" applyProtection="0"/>
    <xf numFmtId="166" fontId="43" fillId="0" borderId="0" applyFont="0" applyFill="0" applyBorder="0" applyAlignment="0" applyProtection="0"/>
    <xf numFmtId="41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94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195" fontId="59" fillId="0" borderId="0" applyFont="0" applyFill="0" applyBorder="0" applyAlignment="0" applyProtection="0"/>
    <xf numFmtId="195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0" fontId="61" fillId="0" borderId="0"/>
    <xf numFmtId="0" fontId="60" fillId="0" borderId="0"/>
    <xf numFmtId="0" fontId="61" fillId="0" borderId="0"/>
    <xf numFmtId="0" fontId="61" fillId="0" borderId="0"/>
    <xf numFmtId="42" fontId="59" fillId="0" borderId="0" applyFont="0" applyFill="0" applyBorder="0" applyAlignment="0" applyProtection="0"/>
    <xf numFmtId="0" fontId="60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1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42" fontId="59" fillId="0" borderId="0" applyFont="0" applyFill="0" applyBorder="0" applyAlignment="0" applyProtection="0"/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1" fillId="0" borderId="0"/>
    <xf numFmtId="196" fontId="64" fillId="0" borderId="0" applyFont="0" applyFill="0" applyBorder="0" applyAlignment="0" applyProtection="0"/>
    <xf numFmtId="196" fontId="65" fillId="0" borderId="0" applyFont="0" applyFill="0" applyBorder="0" applyAlignment="0" applyProtection="0"/>
    <xf numFmtId="196" fontId="64" fillId="0" borderId="0" applyFont="0" applyFill="0" applyBorder="0" applyAlignment="0" applyProtection="0"/>
    <xf numFmtId="197" fontId="8" fillId="0" borderId="0" applyFill="0" applyBorder="0" applyAlignment="0" applyProtection="0"/>
    <xf numFmtId="198" fontId="66" fillId="0" borderId="0" applyFont="0" applyFill="0" applyBorder="0" applyAlignment="0" applyProtection="0"/>
    <xf numFmtId="199" fontId="66" fillId="0" borderId="0" applyFont="0" applyFill="0" applyBorder="0" applyAlignment="0" applyProtection="0"/>
    <xf numFmtId="0" fontId="1" fillId="0" borderId="0" applyNumberFormat="0" applyFill="0" applyBorder="0" applyAlignment="0" applyProtection="0"/>
    <xf numFmtId="200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0" fontId="67" fillId="0" borderId="0"/>
    <xf numFmtId="0" fontId="67" fillId="0" borderId="0"/>
    <xf numFmtId="0" fontId="68" fillId="0" borderId="0"/>
    <xf numFmtId="0" fontId="8" fillId="0" borderId="0"/>
    <xf numFmtId="1" fontId="69" fillId="0" borderId="3" applyBorder="0" applyAlignment="0">
      <alignment horizontal="center"/>
    </xf>
    <xf numFmtId="1" fontId="70" fillId="0" borderId="3" applyBorder="0" applyAlignment="0">
      <alignment horizontal="center"/>
    </xf>
    <xf numFmtId="202" fontId="71" fillId="0" borderId="0" applyFont="0" applyFill="0" applyBorder="0" applyAlignment="0" applyProtection="0"/>
    <xf numFmtId="3" fontId="45" fillId="0" borderId="3"/>
    <xf numFmtId="203" fontId="71" fillId="0" borderId="0" applyFont="0" applyFill="0" applyBorder="0" applyAlignment="0" applyProtection="0"/>
    <xf numFmtId="0" fontId="43" fillId="0" borderId="0" applyFont="0" applyFill="0" applyBorder="0" applyAlignment="0"/>
    <xf numFmtId="3" fontId="45" fillId="0" borderId="3"/>
    <xf numFmtId="10" fontId="71" fillId="0" borderId="0" applyFont="0" applyFill="0" applyBorder="0" applyAlignment="0" applyProtection="0"/>
    <xf numFmtId="1" fontId="69" fillId="0" borderId="3" applyBorder="0" applyAlignment="0">
      <alignment horizontal="center"/>
    </xf>
    <xf numFmtId="1" fontId="69" fillId="0" borderId="3" applyBorder="0" applyAlignment="0">
      <alignment horizontal="center"/>
    </xf>
    <xf numFmtId="1" fontId="70" fillId="0" borderId="3" applyBorder="0" applyAlignment="0">
      <alignment horizontal="center"/>
    </xf>
    <xf numFmtId="1" fontId="69" fillId="0" borderId="3" applyBorder="0" applyAlignment="0">
      <alignment horizontal="center"/>
    </xf>
    <xf numFmtId="1" fontId="70" fillId="0" borderId="3" applyBorder="0" applyAlignment="0">
      <alignment horizontal="center"/>
    </xf>
    <xf numFmtId="1" fontId="69" fillId="0" borderId="3" applyBorder="0" applyAlignment="0">
      <alignment horizontal="center"/>
    </xf>
    <xf numFmtId="204" fontId="43" fillId="0" borderId="0" applyFont="0" applyFill="0" applyBorder="0" applyAlignment="0" applyProtection="0"/>
    <xf numFmtId="0" fontId="72" fillId="7" borderId="0"/>
    <xf numFmtId="196" fontId="64" fillId="0" borderId="0" applyFont="0" applyFill="0" applyBorder="0" applyAlignment="0" applyProtection="0"/>
    <xf numFmtId="0" fontId="72" fillId="7" borderId="0"/>
    <xf numFmtId="196" fontId="65" fillId="0" borderId="0" applyFont="0" applyFill="0" applyBorder="0" applyAlignment="0" applyProtection="0"/>
    <xf numFmtId="197" fontId="8" fillId="0" borderId="0" applyFill="0" applyBorder="0" applyAlignment="0" applyProtection="0"/>
    <xf numFmtId="0" fontId="72" fillId="7" borderId="0"/>
    <xf numFmtId="0" fontId="72" fillId="7" borderId="0"/>
    <xf numFmtId="0" fontId="72" fillId="7" borderId="0"/>
    <xf numFmtId="0" fontId="72" fillId="7" borderId="0"/>
    <xf numFmtId="0" fontId="72" fillId="7" borderId="0"/>
    <xf numFmtId="0" fontId="72" fillId="7" borderId="0"/>
    <xf numFmtId="196" fontId="64" fillId="0" borderId="0" applyFont="0" applyFill="0" applyBorder="0" applyAlignment="0" applyProtection="0"/>
    <xf numFmtId="0" fontId="72" fillId="7" borderId="0"/>
    <xf numFmtId="0" fontId="73" fillId="7" borderId="0"/>
    <xf numFmtId="0" fontId="73" fillId="7" borderId="0"/>
    <xf numFmtId="0" fontId="73" fillId="7" borderId="0"/>
    <xf numFmtId="0" fontId="73" fillId="7" borderId="0"/>
    <xf numFmtId="0" fontId="73" fillId="7" borderId="0"/>
    <xf numFmtId="0" fontId="73" fillId="7" borderId="0"/>
    <xf numFmtId="196" fontId="65" fillId="0" borderId="0" applyFont="0" applyFill="0" applyBorder="0" applyAlignment="0" applyProtection="0"/>
    <xf numFmtId="0" fontId="72" fillId="7" borderId="0"/>
    <xf numFmtId="196" fontId="64" fillId="0" borderId="0" applyFont="0" applyFill="0" applyBorder="0" applyAlignment="0" applyProtection="0"/>
    <xf numFmtId="196" fontId="65" fillId="0" borderId="0" applyFont="0" applyFill="0" applyBorder="0" applyAlignment="0" applyProtection="0"/>
    <xf numFmtId="0" fontId="73" fillId="7" borderId="0"/>
    <xf numFmtId="0" fontId="73" fillId="7" borderId="0"/>
    <xf numFmtId="0" fontId="73" fillId="7" borderId="0"/>
    <xf numFmtId="0" fontId="72" fillId="7" borderId="0"/>
    <xf numFmtId="196" fontId="65" fillId="0" borderId="0" applyFont="0" applyFill="0" applyBorder="0" applyAlignment="0" applyProtection="0"/>
    <xf numFmtId="0" fontId="73" fillId="7" borderId="0"/>
    <xf numFmtId="0" fontId="73" fillId="7" borderId="0"/>
    <xf numFmtId="0" fontId="73" fillId="7" borderId="0"/>
    <xf numFmtId="196" fontId="65" fillId="0" borderId="0" applyFont="0" applyFill="0" applyBorder="0" applyAlignment="0" applyProtection="0"/>
    <xf numFmtId="0" fontId="72" fillId="7" borderId="0"/>
    <xf numFmtId="0" fontId="72" fillId="7" borderId="0"/>
    <xf numFmtId="196" fontId="65" fillId="0" borderId="0" applyFont="0" applyFill="0" applyBorder="0" applyAlignment="0" applyProtection="0"/>
    <xf numFmtId="0" fontId="74" fillId="0" borderId="0" applyFont="0" applyFill="0" applyBorder="0" applyAlignment="0">
      <alignment horizontal="left"/>
    </xf>
    <xf numFmtId="0" fontId="73" fillId="7" borderId="0"/>
    <xf numFmtId="0" fontId="73" fillId="7" borderId="0"/>
    <xf numFmtId="0" fontId="73" fillId="7" borderId="0"/>
    <xf numFmtId="196" fontId="65" fillId="0" borderId="0" applyFont="0" applyFill="0" applyBorder="0" applyAlignment="0" applyProtection="0"/>
    <xf numFmtId="0" fontId="72" fillId="8" borderId="0"/>
    <xf numFmtId="0" fontId="72" fillId="8" borderId="0"/>
    <xf numFmtId="196" fontId="65" fillId="0" borderId="0" applyFont="0" applyFill="0" applyBorder="0" applyAlignment="0" applyProtection="0"/>
    <xf numFmtId="196" fontId="65" fillId="0" borderId="0" applyFont="0" applyFill="0" applyBorder="0" applyAlignment="0" applyProtection="0"/>
    <xf numFmtId="196" fontId="65" fillId="0" borderId="0" applyFont="0" applyFill="0" applyBorder="0" applyAlignment="0" applyProtection="0"/>
    <xf numFmtId="196" fontId="65" fillId="0" borderId="0" applyFont="0" applyFill="0" applyBorder="0" applyAlignment="0" applyProtection="0"/>
    <xf numFmtId="196" fontId="65" fillId="0" borderId="0" applyFont="0" applyFill="0" applyBorder="0" applyAlignment="0" applyProtection="0"/>
    <xf numFmtId="0" fontId="72" fillId="7" borderId="0"/>
    <xf numFmtId="0" fontId="72" fillId="7" borderId="0"/>
    <xf numFmtId="0" fontId="72" fillId="7" borderId="0"/>
    <xf numFmtId="0" fontId="72" fillId="7" borderId="0"/>
    <xf numFmtId="0" fontId="72" fillId="7" borderId="0"/>
    <xf numFmtId="0" fontId="72" fillId="7" borderId="0"/>
    <xf numFmtId="0" fontId="75" fillId="0" borderId="3" applyNumberFormat="0" applyFont="0" applyBorder="0">
      <alignment horizontal="left" indent="2"/>
    </xf>
    <xf numFmtId="0" fontId="74" fillId="0" borderId="0" applyFont="0" applyFill="0" applyBorder="0" applyAlignment="0">
      <alignment horizontal="left"/>
    </xf>
    <xf numFmtId="0" fontId="76" fillId="0" borderId="0"/>
    <xf numFmtId="0" fontId="77" fillId="6" borderId="24" applyFont="0" applyFill="0" applyAlignment="0">
      <alignment vertical="center" wrapText="1"/>
    </xf>
    <xf numFmtId="9" fontId="78" fillId="0" borderId="0" applyBorder="0" applyAlignment="0" applyProtection="0"/>
    <xf numFmtId="0" fontId="79" fillId="7" borderId="0"/>
    <xf numFmtId="0" fontId="79" fillId="7" borderId="0"/>
    <xf numFmtId="0" fontId="79" fillId="7" borderId="0"/>
    <xf numFmtId="0" fontId="79" fillId="7" borderId="0"/>
    <xf numFmtId="0" fontId="73" fillId="7" borderId="0"/>
    <xf numFmtId="0" fontId="73" fillId="7" borderId="0"/>
    <xf numFmtId="0" fontId="73" fillId="7" borderId="0"/>
    <xf numFmtId="0" fontId="73" fillId="7" borderId="0"/>
    <xf numFmtId="0" fontId="73" fillId="7" borderId="0"/>
    <xf numFmtId="0" fontId="73" fillId="7" borderId="0"/>
    <xf numFmtId="0" fontId="79" fillId="7" borderId="0"/>
    <xf numFmtId="0" fontId="79" fillId="8" borderId="0"/>
    <xf numFmtId="0" fontId="73" fillId="7" borderId="0"/>
    <xf numFmtId="0" fontId="73" fillId="7" borderId="0"/>
    <xf numFmtId="0" fontId="73" fillId="7" borderId="0"/>
    <xf numFmtId="0" fontId="79" fillId="7" borderId="0"/>
    <xf numFmtId="0" fontId="73" fillId="7" borderId="0"/>
    <xf numFmtId="0" fontId="73" fillId="7" borderId="0"/>
    <xf numFmtId="0" fontId="73" fillId="7" borderId="0"/>
    <xf numFmtId="0" fontId="79" fillId="8" borderId="0"/>
    <xf numFmtId="0" fontId="73" fillId="7" borderId="0"/>
    <xf numFmtId="0" fontId="73" fillId="7" borderId="0"/>
    <xf numFmtId="0" fontId="73" fillId="7" borderId="0"/>
    <xf numFmtId="0" fontId="79" fillId="8" borderId="0"/>
    <xf numFmtId="0" fontId="79" fillId="7" borderId="0"/>
    <xf numFmtId="0" fontId="79" fillId="7" borderId="0"/>
    <xf numFmtId="0" fontId="79" fillId="7" borderId="0"/>
    <xf numFmtId="0" fontId="75" fillId="0" borderId="3" applyNumberFormat="0" applyFont="0" applyBorder="0" applyAlignment="0">
      <alignment horizontal="center"/>
    </xf>
    <xf numFmtId="0" fontId="8" fillId="0" borderId="0"/>
    <xf numFmtId="0" fontId="8" fillId="0" borderId="0"/>
    <xf numFmtId="0" fontId="8" fillId="0" borderId="0"/>
    <xf numFmtId="0" fontId="80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81" fillId="9" borderId="0" applyNumberFormat="0" applyBorder="0" applyAlignment="0" applyProtection="0"/>
    <xf numFmtId="0" fontId="80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81" fillId="10" borderId="0" applyNumberFormat="0" applyBorder="0" applyAlignment="0" applyProtection="0"/>
    <xf numFmtId="0" fontId="80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81" fillId="11" borderId="0" applyNumberFormat="0" applyBorder="0" applyAlignment="0" applyProtection="0"/>
    <xf numFmtId="0" fontId="80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81" fillId="12" borderId="0" applyNumberFormat="0" applyBorder="0" applyAlignment="0" applyProtection="0"/>
    <xf numFmtId="0" fontId="80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81" fillId="13" borderId="0" applyNumberFormat="0" applyBorder="0" applyAlignment="0" applyProtection="0"/>
    <xf numFmtId="0" fontId="80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8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82" fillId="7" borderId="0"/>
    <xf numFmtId="0" fontId="82" fillId="7" borderId="0"/>
    <xf numFmtId="0" fontId="82" fillId="7" borderId="0"/>
    <xf numFmtId="0" fontId="82" fillId="7" borderId="0"/>
    <xf numFmtId="0" fontId="73" fillId="7" borderId="0"/>
    <xf numFmtId="0" fontId="73" fillId="7" borderId="0"/>
    <xf numFmtId="0" fontId="73" fillId="7" borderId="0"/>
    <xf numFmtId="0" fontId="73" fillId="7" borderId="0"/>
    <xf numFmtId="0" fontId="73" fillId="7" borderId="0"/>
    <xf numFmtId="0" fontId="73" fillId="7" borderId="0"/>
    <xf numFmtId="0" fontId="82" fillId="7" borderId="0"/>
    <xf numFmtId="0" fontId="82" fillId="8" borderId="0"/>
    <xf numFmtId="0" fontId="73" fillId="7" borderId="0"/>
    <xf numFmtId="0" fontId="73" fillId="7" borderId="0"/>
    <xf numFmtId="0" fontId="73" fillId="7" borderId="0"/>
    <xf numFmtId="0" fontId="82" fillId="7" borderId="0"/>
    <xf numFmtId="0" fontId="73" fillId="7" borderId="0"/>
    <xf numFmtId="0" fontId="73" fillId="7" borderId="0"/>
    <xf numFmtId="0" fontId="73" fillId="7" borderId="0"/>
    <xf numFmtId="0" fontId="82" fillId="8" borderId="0"/>
    <xf numFmtId="0" fontId="73" fillId="7" borderId="0"/>
    <xf numFmtId="0" fontId="73" fillId="7" borderId="0"/>
    <xf numFmtId="0" fontId="73" fillId="7" borderId="0"/>
    <xf numFmtId="0" fontId="82" fillId="8" borderId="0"/>
    <xf numFmtId="0" fontId="82" fillId="7" borderId="0"/>
    <xf numFmtId="0" fontId="82" fillId="7" borderId="0"/>
    <xf numFmtId="0" fontId="37" fillId="0" borderId="0"/>
    <xf numFmtId="0" fontId="83" fillId="0" borderId="0">
      <alignment wrapText="1"/>
    </xf>
    <xf numFmtId="0" fontId="8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83" fillId="0" borderId="0">
      <alignment wrapText="1"/>
    </xf>
    <xf numFmtId="0" fontId="80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81" fillId="15" borderId="0" applyNumberFormat="0" applyBorder="0" applyAlignment="0" applyProtection="0"/>
    <xf numFmtId="0" fontId="80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81" fillId="16" borderId="0" applyNumberFormat="0" applyBorder="0" applyAlignment="0" applyProtection="0"/>
    <xf numFmtId="0" fontId="80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81" fillId="17" borderId="0" applyNumberFormat="0" applyBorder="0" applyAlignment="0" applyProtection="0"/>
    <xf numFmtId="0" fontId="80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81" fillId="12" borderId="0" applyNumberFormat="0" applyBorder="0" applyAlignment="0" applyProtection="0"/>
    <xf numFmtId="0" fontId="80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81" fillId="15" borderId="0" applyNumberFormat="0" applyBorder="0" applyAlignment="0" applyProtection="0"/>
    <xf numFmtId="0" fontId="80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81" fillId="18" borderId="0" applyNumberFormat="0" applyBorder="0" applyAlignment="0" applyProtection="0"/>
    <xf numFmtId="168" fontId="84" fillId="0" borderId="12" applyNumberFormat="0" applyFont="0" applyBorder="0" applyAlignment="0">
      <alignment horizontal="center"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5" fillId="19" borderId="0" applyNumberFormat="0" applyBorder="0" applyAlignment="0" applyProtection="0">
      <alignment vertical="center"/>
    </xf>
    <xf numFmtId="0" fontId="86" fillId="19" borderId="0" applyNumberFormat="0" applyBorder="0" applyAlignment="0" applyProtection="0"/>
    <xf numFmtId="0" fontId="86" fillId="19" borderId="0" applyNumberFormat="0" applyBorder="0" applyAlignment="0" applyProtection="0"/>
    <xf numFmtId="0" fontId="87" fillId="19" borderId="0" applyNumberFormat="0" applyBorder="0" applyAlignment="0" applyProtection="0"/>
    <xf numFmtId="0" fontId="85" fillId="16" borderId="0" applyNumberFormat="0" applyBorder="0" applyAlignment="0" applyProtection="0">
      <alignment vertical="center"/>
    </xf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7" fillId="16" borderId="0" applyNumberFormat="0" applyBorder="0" applyAlignment="0" applyProtection="0"/>
    <xf numFmtId="0" fontId="85" fillId="17" borderId="0" applyNumberFormat="0" applyBorder="0" applyAlignment="0" applyProtection="0">
      <alignment vertical="center"/>
    </xf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7" fillId="17" borderId="0" applyNumberFormat="0" applyBorder="0" applyAlignment="0" applyProtection="0"/>
    <xf numFmtId="0" fontId="85" fillId="20" borderId="0" applyNumberFormat="0" applyBorder="0" applyAlignment="0" applyProtection="0">
      <alignment vertical="center"/>
    </xf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7" fillId="20" borderId="0" applyNumberFormat="0" applyBorder="0" applyAlignment="0" applyProtection="0"/>
    <xf numFmtId="0" fontId="85" fillId="21" borderId="0" applyNumberFormat="0" applyBorder="0" applyAlignment="0" applyProtection="0">
      <alignment vertical="center"/>
    </xf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7" fillId="21" borderId="0" applyNumberFormat="0" applyBorder="0" applyAlignment="0" applyProtection="0"/>
    <xf numFmtId="0" fontId="85" fillId="22" borderId="0" applyNumberFormat="0" applyBorder="0" applyAlignment="0" applyProtection="0">
      <alignment vertical="center"/>
    </xf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7" fillId="22" borderId="0" applyNumberFormat="0" applyBorder="0" applyAlignment="0" applyProtection="0"/>
    <xf numFmtId="0" fontId="88" fillId="0" borderId="0"/>
    <xf numFmtId="0" fontId="88" fillId="0" borderId="0"/>
    <xf numFmtId="0" fontId="88" fillId="0" borderId="0"/>
    <xf numFmtId="0" fontId="89" fillId="0" borderId="0"/>
    <xf numFmtId="0" fontId="90" fillId="23" borderId="0" applyNumberFormat="0" applyBorder="0" applyAlignment="0" applyProtection="0"/>
    <xf numFmtId="0" fontId="90" fillId="23" borderId="0" applyNumberFormat="0" applyBorder="0" applyAlignment="0" applyProtection="0"/>
    <xf numFmtId="0" fontId="91" fillId="24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5" fillId="25" borderId="0" applyNumberFormat="0" applyBorder="0" applyAlignment="0" applyProtection="0">
      <alignment vertical="center"/>
    </xf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5" fillId="25" borderId="0" applyNumberFormat="0" applyBorder="0" applyAlignment="0" applyProtection="0">
      <alignment vertical="center"/>
    </xf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7" fillId="25" borderId="0" applyNumberFormat="0" applyBorder="0" applyAlignment="0" applyProtection="0"/>
    <xf numFmtId="0" fontId="87" fillId="25" borderId="0" applyNumberFormat="0" applyBorder="0" applyAlignment="0" applyProtection="0"/>
    <xf numFmtId="0" fontId="86" fillId="25" borderId="0" applyNumberFormat="0" applyBorder="0" applyAlignment="0" applyProtection="0"/>
    <xf numFmtId="0" fontId="87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90" fillId="26" borderId="0" applyNumberFormat="0" applyBorder="0" applyAlignment="0" applyProtection="0"/>
    <xf numFmtId="0" fontId="90" fillId="27" borderId="0" applyNumberFormat="0" applyBorder="0" applyAlignment="0" applyProtection="0"/>
    <xf numFmtId="0" fontId="91" fillId="28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5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5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6" fillId="29" borderId="0" applyNumberFormat="0" applyBorder="0" applyAlignment="0" applyProtection="0"/>
    <xf numFmtId="0" fontId="87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90" fillId="26" borderId="0" applyNumberFormat="0" applyBorder="0" applyAlignment="0" applyProtection="0"/>
    <xf numFmtId="0" fontId="90" fillId="30" borderId="0" applyNumberFormat="0" applyBorder="0" applyAlignment="0" applyProtection="0"/>
    <xf numFmtId="0" fontId="91" fillId="27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5" fillId="31" borderId="0" applyNumberFormat="0" applyBorder="0" applyAlignment="0" applyProtection="0">
      <alignment vertical="center"/>
    </xf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5" fillId="31" borderId="0" applyNumberFormat="0" applyBorder="0" applyAlignment="0" applyProtection="0">
      <alignment vertical="center"/>
    </xf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7" fillId="31" borderId="0" applyNumberFormat="0" applyBorder="0" applyAlignment="0" applyProtection="0"/>
    <xf numFmtId="0" fontId="87" fillId="31" borderId="0" applyNumberFormat="0" applyBorder="0" applyAlignment="0" applyProtection="0"/>
    <xf numFmtId="0" fontId="86" fillId="31" borderId="0" applyNumberFormat="0" applyBorder="0" applyAlignment="0" applyProtection="0"/>
    <xf numFmtId="0" fontId="87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90" fillId="23" borderId="0" applyNumberFormat="0" applyBorder="0" applyAlignment="0" applyProtection="0"/>
    <xf numFmtId="0" fontId="90" fillId="27" borderId="0" applyNumberFormat="0" applyBorder="0" applyAlignment="0" applyProtection="0"/>
    <xf numFmtId="0" fontId="91" fillId="27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5" fillId="20" borderId="0" applyNumberFormat="0" applyBorder="0" applyAlignment="0" applyProtection="0">
      <alignment vertical="center"/>
    </xf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5" fillId="20" borderId="0" applyNumberFormat="0" applyBorder="0" applyAlignment="0" applyProtection="0">
      <alignment vertical="center"/>
    </xf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7" fillId="20" borderId="0" applyNumberFormat="0" applyBorder="0" applyAlignment="0" applyProtection="0"/>
    <xf numFmtId="0" fontId="87" fillId="20" borderId="0" applyNumberFormat="0" applyBorder="0" applyAlignment="0" applyProtection="0"/>
    <xf numFmtId="0" fontId="86" fillId="20" borderId="0" applyNumberFormat="0" applyBorder="0" applyAlignment="0" applyProtection="0"/>
    <xf numFmtId="0" fontId="87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90" fillId="32" borderId="0" applyNumberFormat="0" applyBorder="0" applyAlignment="0" applyProtection="0"/>
    <xf numFmtId="0" fontId="90" fillId="23" borderId="0" applyNumberFormat="0" applyBorder="0" applyAlignment="0" applyProtection="0"/>
    <xf numFmtId="0" fontId="91" fillId="24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5" fillId="21" borderId="0" applyNumberFormat="0" applyBorder="0" applyAlignment="0" applyProtection="0">
      <alignment vertical="center"/>
    </xf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5" fillId="21" borderId="0" applyNumberFormat="0" applyBorder="0" applyAlignment="0" applyProtection="0">
      <alignment vertical="center"/>
    </xf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7" fillId="21" borderId="0" applyNumberFormat="0" applyBorder="0" applyAlignment="0" applyProtection="0"/>
    <xf numFmtId="0" fontId="87" fillId="21" borderId="0" applyNumberFormat="0" applyBorder="0" applyAlignment="0" applyProtection="0"/>
    <xf numFmtId="0" fontId="86" fillId="21" borderId="0" applyNumberFormat="0" applyBorder="0" applyAlignment="0" applyProtection="0"/>
    <xf numFmtId="0" fontId="87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90" fillId="26" borderId="0" applyNumberFormat="0" applyBorder="0" applyAlignment="0" applyProtection="0"/>
    <xf numFmtId="0" fontId="90" fillId="33" borderId="0" applyNumberFormat="0" applyBorder="0" applyAlignment="0" applyProtection="0"/>
    <xf numFmtId="0" fontId="91" fillId="33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>
      <alignment vertical="center"/>
    </xf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>
      <alignment vertical="center"/>
    </xf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7" fillId="34" borderId="0" applyNumberFormat="0" applyBorder="0" applyAlignment="0" applyProtection="0"/>
    <xf numFmtId="0" fontId="87" fillId="34" borderId="0" applyNumberFormat="0" applyBorder="0" applyAlignment="0" applyProtection="0"/>
    <xf numFmtId="0" fontId="86" fillId="34" borderId="0" applyNumberFormat="0" applyBorder="0" applyAlignment="0" applyProtection="0"/>
    <xf numFmtId="0" fontId="87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92" fillId="0" borderId="0" applyNumberFormat="0" applyAlignment="0"/>
    <xf numFmtId="205" fontId="1" fillId="0" borderId="0" applyFont="0" applyFill="0" applyBorder="0" applyAlignment="0" applyProtection="0"/>
    <xf numFmtId="0" fontId="93" fillId="0" borderId="0" applyFont="0" applyFill="0" applyBorder="0" applyAlignment="0" applyProtection="0"/>
    <xf numFmtId="206" fontId="43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93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41" fillId="0" borderId="0">
      <alignment horizontal="center" wrapText="1"/>
      <protection locked="0"/>
    </xf>
    <xf numFmtId="0" fontId="94" fillId="0" borderId="0" applyNumberFormat="0" applyBorder="0" applyAlignment="0">
      <alignment horizontal="center"/>
    </xf>
    <xf numFmtId="208" fontId="95" fillId="0" borderId="0" applyFont="0" applyFill="0" applyBorder="0" applyAlignment="0" applyProtection="0"/>
    <xf numFmtId="0" fontId="93" fillId="0" borderId="0" applyFont="0" applyFill="0" applyBorder="0" applyAlignment="0" applyProtection="0"/>
    <xf numFmtId="208" fontId="96" fillId="0" borderId="0" applyFont="0" applyFill="0" applyBorder="0" applyAlignment="0" applyProtection="0"/>
    <xf numFmtId="209" fontId="95" fillId="0" borderId="0" applyFont="0" applyFill="0" applyBorder="0" applyAlignment="0" applyProtection="0"/>
    <xf numFmtId="0" fontId="93" fillId="0" borderId="0" applyFont="0" applyFill="0" applyBorder="0" applyAlignment="0" applyProtection="0"/>
    <xf numFmtId="209" fontId="96" fillId="0" borderId="0" applyFont="0" applyFill="0" applyBorder="0" applyAlignment="0" applyProtection="0"/>
    <xf numFmtId="177" fontId="43" fillId="0" borderId="0" applyFont="0" applyFill="0" applyBorder="0" applyAlignment="0" applyProtection="0"/>
    <xf numFmtId="0" fontId="97" fillId="10" borderId="0" applyNumberFormat="0" applyBorder="0" applyAlignment="0" applyProtection="0">
      <alignment vertical="center"/>
    </xf>
    <xf numFmtId="0" fontId="98" fillId="10" borderId="0" applyNumberFormat="0" applyBorder="0" applyAlignment="0" applyProtection="0"/>
    <xf numFmtId="0" fontId="98" fillId="10" borderId="0" applyNumberFormat="0" applyBorder="0" applyAlignment="0" applyProtection="0"/>
    <xf numFmtId="0" fontId="99" fillId="10" borderId="0" applyNumberFormat="0" applyBorder="0" applyAlignment="0" applyProtection="0"/>
    <xf numFmtId="0" fontId="100" fillId="0" borderId="0"/>
    <xf numFmtId="0" fontId="1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93" fillId="0" borderId="0"/>
    <xf numFmtId="0" fontId="63" fillId="0" borderId="0"/>
    <xf numFmtId="0" fontId="63" fillId="0" borderId="0"/>
    <xf numFmtId="0" fontId="38" fillId="0" borderId="0"/>
    <xf numFmtId="0" fontId="93" fillId="0" borderId="0"/>
    <xf numFmtId="0" fontId="103" fillId="0" borderId="0"/>
    <xf numFmtId="0" fontId="104" fillId="0" borderId="0"/>
    <xf numFmtId="0" fontId="105" fillId="0" borderId="0"/>
    <xf numFmtId="183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1" fontId="60" fillId="0" borderId="0" applyFill="0" applyBorder="0" applyAlignment="0"/>
    <xf numFmtId="0" fontId="1" fillId="0" borderId="0" applyFill="0" applyBorder="0" applyAlignment="0"/>
    <xf numFmtId="212" fontId="106" fillId="0" borderId="0" applyFill="0" applyBorder="0" applyAlignment="0"/>
    <xf numFmtId="203" fontId="1" fillId="0" borderId="0" applyFill="0" applyBorder="0" applyAlignment="0"/>
    <xf numFmtId="213" fontId="1" fillId="0" borderId="0" applyFill="0" applyBorder="0" applyAlignment="0"/>
    <xf numFmtId="214" fontId="1" fillId="0" borderId="0" applyFill="0" applyBorder="0" applyAlignment="0"/>
    <xf numFmtId="214" fontId="1" fillId="0" borderId="0" applyFill="0" applyBorder="0" applyAlignment="0"/>
    <xf numFmtId="214" fontId="1" fillId="0" borderId="0" applyFill="0" applyBorder="0" applyAlignment="0"/>
    <xf numFmtId="215" fontId="106" fillId="0" borderId="0" applyFill="0" applyBorder="0" applyAlignment="0"/>
    <xf numFmtId="216" fontId="106" fillId="0" borderId="0" applyFill="0" applyBorder="0" applyAlignment="0"/>
    <xf numFmtId="212" fontId="106" fillId="0" borderId="0" applyFill="0" applyBorder="0" applyAlignment="0"/>
    <xf numFmtId="0" fontId="107" fillId="35" borderId="25" applyNumberFormat="0" applyAlignment="0" applyProtection="0">
      <alignment vertical="center"/>
    </xf>
    <xf numFmtId="0" fontId="108" fillId="35" borderId="25" applyNumberFormat="0" applyAlignment="0" applyProtection="0"/>
    <xf numFmtId="0" fontId="108" fillId="35" borderId="25" applyNumberFormat="0" applyAlignment="0" applyProtection="0"/>
    <xf numFmtId="0" fontId="109" fillId="35" borderId="25" applyNumberFormat="0" applyAlignment="0" applyProtection="0"/>
    <xf numFmtId="0" fontId="110" fillId="0" borderId="0"/>
    <xf numFmtId="0" fontId="111" fillId="0" borderId="0"/>
    <xf numFmtId="217" fontId="112" fillId="0" borderId="23" applyBorder="0"/>
    <xf numFmtId="217" fontId="113" fillId="0" borderId="15">
      <protection locked="0"/>
    </xf>
    <xf numFmtId="218" fontId="59" fillId="0" borderId="0" applyFont="0" applyFill="0" applyBorder="0" applyAlignment="0" applyProtection="0"/>
    <xf numFmtId="3" fontId="114" fillId="36" borderId="3"/>
    <xf numFmtId="219" fontId="115" fillId="0" borderId="15"/>
    <xf numFmtId="0" fontId="116" fillId="37" borderId="26" applyNumberFormat="0" applyAlignment="0" applyProtection="0">
      <alignment vertical="center"/>
    </xf>
    <xf numFmtId="0" fontId="117" fillId="37" borderId="26" applyNumberFormat="0" applyAlignment="0" applyProtection="0"/>
    <xf numFmtId="0" fontId="117" fillId="37" borderId="26" applyNumberFormat="0" applyAlignment="0" applyProtection="0"/>
    <xf numFmtId="0" fontId="118" fillId="37" borderId="26" applyNumberFormat="0" applyAlignment="0" applyProtection="0"/>
    <xf numFmtId="168" fontId="50" fillId="0" borderId="0" applyFont="0" applyFill="0" applyBorder="0" applyAlignment="0" applyProtection="0"/>
    <xf numFmtId="1" fontId="119" fillId="0" borderId="4" applyBorder="0"/>
    <xf numFmtId="0" fontId="120" fillId="0" borderId="12" applyNumberFormat="0" applyFill="0" applyProtection="0">
      <alignment horizontal="center"/>
    </xf>
    <xf numFmtId="0" fontId="121" fillId="0" borderId="0" applyNumberFormat="0" applyFill="0" applyBorder="0" applyAlignment="0" applyProtection="0"/>
    <xf numFmtId="220" fontId="122" fillId="0" borderId="0"/>
    <xf numFmtId="220" fontId="123" fillId="0" borderId="0"/>
    <xf numFmtId="220" fontId="122" fillId="0" borderId="0"/>
    <xf numFmtId="220" fontId="123" fillId="0" borderId="0"/>
    <xf numFmtId="220" fontId="122" fillId="0" borderId="0"/>
    <xf numFmtId="220" fontId="123" fillId="0" borderId="0"/>
    <xf numFmtId="220" fontId="122" fillId="0" borderId="0"/>
    <xf numFmtId="220" fontId="123" fillId="0" borderId="0"/>
    <xf numFmtId="220" fontId="122" fillId="0" borderId="0"/>
    <xf numFmtId="220" fontId="123" fillId="0" borderId="0"/>
    <xf numFmtId="220" fontId="122" fillId="0" borderId="0"/>
    <xf numFmtId="220" fontId="123" fillId="0" borderId="0"/>
    <xf numFmtId="220" fontId="122" fillId="0" borderId="0"/>
    <xf numFmtId="220" fontId="123" fillId="0" borderId="0"/>
    <xf numFmtId="220" fontId="122" fillId="0" borderId="0"/>
    <xf numFmtId="220" fontId="123" fillId="0" borderId="0"/>
    <xf numFmtId="0" fontId="124" fillId="0" borderId="3"/>
    <xf numFmtId="41" fontId="37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7" fillId="0" borderId="0" applyFont="0" applyFill="0" applyBorder="0" applyAlignment="0" applyProtection="0"/>
    <xf numFmtId="215" fontId="10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25" fillId="0" borderId="0" applyFont="0" applyFill="0" applyBorder="0" applyAlignment="0" applyProtection="0"/>
    <xf numFmtId="43" fontId="125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39" fillId="0" borderId="0" applyFont="0" applyFill="0" applyBorder="0" applyAlignment="0" applyProtection="0"/>
    <xf numFmtId="221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22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23" fontId="37" fillId="0" borderId="0" applyFont="0" applyFill="0" applyBorder="0" applyAlignment="0" applyProtection="0"/>
    <xf numFmtId="222" fontId="8" fillId="0" borderId="0" applyFont="0" applyFill="0" applyBorder="0" applyAlignment="0" applyProtection="0"/>
    <xf numFmtId="22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22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" fillId="0" borderId="0" applyFont="0" applyFill="0" applyBorder="0" applyAlignment="0" applyProtection="0"/>
    <xf numFmtId="224" fontId="1" fillId="0" borderId="0" applyFont="0" applyFill="0" applyBorder="0" applyAlignment="0" applyProtection="0"/>
    <xf numFmtId="43" fontId="1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9" fillId="0" borderId="0" applyFont="0" applyFill="0" applyBorder="0" applyAlignment="0" applyProtection="0"/>
    <xf numFmtId="177" fontId="1" fillId="0" borderId="0"/>
    <xf numFmtId="225" fontId="38" fillId="0" borderId="0"/>
    <xf numFmtId="37" fontId="71" fillId="0" borderId="0" applyFont="0" applyFill="0" applyBorder="0" applyAlignment="0" applyProtection="0"/>
    <xf numFmtId="212" fontId="71" fillId="0" borderId="0" applyFont="0" applyFill="0" applyBorder="0" applyAlignment="0" applyProtection="0"/>
    <xf numFmtId="39" fontId="71" fillId="0" borderId="0" applyFont="0" applyFill="0" applyBorder="0" applyAlignment="0" applyProtection="0"/>
    <xf numFmtId="3" fontId="1" fillId="0" borderId="0" applyFont="0" applyFill="0" applyBorder="0" applyAlignment="0" applyProtection="0"/>
    <xf numFmtId="43" fontId="8" fillId="0" borderId="21">
      <alignment vertical="center" wrapText="1"/>
    </xf>
    <xf numFmtId="0" fontId="130" fillId="0" borderId="0">
      <alignment horizontal="center"/>
    </xf>
    <xf numFmtId="0" fontId="131" fillId="0" borderId="0" applyNumberFormat="0" applyAlignment="0">
      <alignment horizontal="left"/>
    </xf>
    <xf numFmtId="0" fontId="132" fillId="0" borderId="0" applyNumberFormat="0" applyAlignment="0"/>
    <xf numFmtId="226" fontId="63" fillId="0" borderId="0" applyFont="0" applyFill="0" applyBorder="0" applyAlignment="0" applyProtection="0"/>
    <xf numFmtId="227" fontId="133" fillId="0" borderId="0">
      <protection locked="0"/>
    </xf>
    <xf numFmtId="227" fontId="134" fillId="0" borderId="0">
      <protection locked="0"/>
    </xf>
    <xf numFmtId="228" fontId="133" fillId="0" borderId="0">
      <protection locked="0"/>
    </xf>
    <xf numFmtId="228" fontId="134" fillId="0" borderId="0">
      <protection locked="0"/>
    </xf>
    <xf numFmtId="229" fontId="135" fillId="0" borderId="27">
      <protection locked="0"/>
    </xf>
    <xf numFmtId="229" fontId="136" fillId="0" borderId="27">
      <protection locked="0"/>
    </xf>
    <xf numFmtId="230" fontId="133" fillId="0" borderId="0">
      <protection locked="0"/>
    </xf>
    <xf numFmtId="230" fontId="134" fillId="0" borderId="0">
      <protection locked="0"/>
    </xf>
    <xf numFmtId="231" fontId="133" fillId="0" borderId="0">
      <protection locked="0"/>
    </xf>
    <xf numFmtId="231" fontId="134" fillId="0" borderId="0">
      <protection locked="0"/>
    </xf>
    <xf numFmtId="230" fontId="133" fillId="0" borderId="0" applyNumberFormat="0">
      <protection locked="0"/>
    </xf>
    <xf numFmtId="230" fontId="134" fillId="0" borderId="0" applyNumberFormat="0">
      <protection locked="0"/>
    </xf>
    <xf numFmtId="230" fontId="133" fillId="0" borderId="0">
      <protection locked="0"/>
    </xf>
    <xf numFmtId="230" fontId="134" fillId="0" borderId="0">
      <protection locked="0"/>
    </xf>
    <xf numFmtId="217" fontId="137" fillId="0" borderId="11"/>
    <xf numFmtId="232" fontId="137" fillId="0" borderId="11"/>
    <xf numFmtId="212" fontId="106" fillId="0" borderId="0" applyFont="0" applyFill="0" applyBorder="0" applyAlignment="0" applyProtection="0"/>
    <xf numFmtId="5" fontId="71" fillId="0" borderId="0" applyFont="0" applyFill="0" applyBorder="0" applyAlignment="0" applyProtection="0"/>
    <xf numFmtId="7" fontId="71" fillId="0" borderId="0" applyFont="0" applyFill="0" applyBorder="0" applyAlignment="0" applyProtection="0"/>
    <xf numFmtId="233" fontId="1" fillId="0" borderId="0" applyFont="0" applyFill="0" applyBorder="0" applyAlignment="0" applyProtection="0"/>
    <xf numFmtId="234" fontId="1" fillId="0" borderId="0"/>
    <xf numFmtId="235" fontId="1" fillId="0" borderId="0"/>
    <xf numFmtId="217" fontId="46" fillId="0" borderId="11">
      <alignment horizontal="center"/>
      <protection hidden="1"/>
    </xf>
    <xf numFmtId="236" fontId="138" fillId="0" borderId="11">
      <alignment horizontal="center"/>
      <protection hidden="1"/>
    </xf>
    <xf numFmtId="236" fontId="138" fillId="0" borderId="11">
      <alignment horizontal="center"/>
      <protection hidden="1"/>
    </xf>
    <xf numFmtId="172" fontId="8" fillId="0" borderId="28"/>
    <xf numFmtId="172" fontId="8" fillId="0" borderId="28"/>
    <xf numFmtId="172" fontId="8" fillId="0" borderId="28"/>
    <xf numFmtId="0" fontId="121" fillId="7" borderId="0" applyNumberFormat="0" applyFont="0" applyFill="0" applyBorder="0" applyProtection="0">
      <alignment horizontal="left"/>
    </xf>
    <xf numFmtId="0" fontId="121" fillId="7" borderId="0" applyNumberFormat="0" applyFont="0" applyFill="0" applyBorder="0" applyProtection="0">
      <alignment horizontal="left"/>
    </xf>
    <xf numFmtId="0" fontId="1" fillId="0" borderId="0" applyFont="0" applyFill="0" applyBorder="0" applyAlignment="0" applyProtection="0"/>
    <xf numFmtId="14" fontId="62" fillId="0" borderId="0" applyFill="0" applyBorder="0" applyAlignment="0"/>
    <xf numFmtId="14" fontId="62" fillId="0" borderId="0" applyFill="0" applyBorder="0" applyAlignment="0"/>
    <xf numFmtId="14" fontId="62" fillId="0" borderId="0" applyFill="0" applyBorder="0" applyAlignment="0"/>
    <xf numFmtId="0" fontId="1" fillId="0" borderId="0" applyFont="0" applyFill="0" applyBorder="0" applyAlignment="0" applyProtection="0"/>
    <xf numFmtId="3" fontId="139" fillId="0" borderId="17">
      <alignment horizontal="left" vertical="top" wrapText="1"/>
    </xf>
    <xf numFmtId="16" fontId="1" fillId="0" borderId="0"/>
    <xf numFmtId="16" fontId="1" fillId="0" borderId="0"/>
    <xf numFmtId="16" fontId="1" fillId="0" borderId="0"/>
    <xf numFmtId="16" fontId="1" fillId="0" borderId="0"/>
    <xf numFmtId="16" fontId="1" fillId="0" borderId="0"/>
    <xf numFmtId="16" fontId="1" fillId="0" borderId="0"/>
    <xf numFmtId="14" fontId="43" fillId="0" borderId="0" applyFont="0" applyFill="0" applyBorder="0" applyAlignment="0" applyProtection="0"/>
    <xf numFmtId="237" fontId="1" fillId="0" borderId="29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8" fillId="0" borderId="0"/>
    <xf numFmtId="238" fontId="8" fillId="0" borderId="0"/>
    <xf numFmtId="239" fontId="48" fillId="0" borderId="3"/>
    <xf numFmtId="175" fontId="1" fillId="0" borderId="0"/>
    <xf numFmtId="240" fontId="1" fillId="0" borderId="0"/>
    <xf numFmtId="241" fontId="48" fillId="0" borderId="0"/>
    <xf numFmtId="242" fontId="140" fillId="0" borderId="0" applyFont="0" applyFill="0" applyBorder="0" applyAlignment="0" applyProtection="0"/>
    <xf numFmtId="243" fontId="140" fillId="0" borderId="0" applyFont="0" applyFill="0" applyBorder="0" applyAlignment="0" applyProtection="0"/>
    <xf numFmtId="164" fontId="140" fillId="0" borderId="0" applyFont="0" applyFill="0" applyBorder="0" applyAlignment="0" applyProtection="0"/>
    <xf numFmtId="164" fontId="140" fillId="0" borderId="0" applyFont="0" applyFill="0" applyBorder="0" applyAlignment="0" applyProtection="0"/>
    <xf numFmtId="166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2" fontId="140" fillId="0" borderId="0" applyFont="0" applyFill="0" applyBorder="0" applyAlignment="0" applyProtection="0"/>
    <xf numFmtId="41" fontId="141" fillId="0" borderId="0" applyFont="0" applyFill="0" applyBorder="0" applyAlignment="0" applyProtection="0"/>
    <xf numFmtId="246" fontId="8" fillId="0" borderId="0" applyFill="0" applyBorder="0" applyAlignment="0" applyProtection="0"/>
    <xf numFmtId="247" fontId="8" fillId="0" borderId="0" applyFill="0" applyBorder="0" applyAlignment="0" applyProtection="0"/>
    <xf numFmtId="246" fontId="8" fillId="0" borderId="0" applyFill="0" applyBorder="0" applyAlignment="0" applyProtection="0"/>
    <xf numFmtId="247" fontId="8" fillId="0" borderId="0" applyFill="0" applyBorder="0" applyAlignment="0" applyProtection="0"/>
    <xf numFmtId="246" fontId="8" fillId="0" borderId="0" applyFill="0" applyBorder="0" applyAlignment="0" applyProtection="0"/>
    <xf numFmtId="247" fontId="8" fillId="0" borderId="0" applyFill="0" applyBorder="0" applyAlignment="0" applyProtection="0"/>
    <xf numFmtId="246" fontId="8" fillId="0" borderId="0" applyFill="0" applyBorder="0" applyAlignment="0" applyProtection="0"/>
    <xf numFmtId="247" fontId="8" fillId="0" borderId="0" applyFill="0" applyBorder="0" applyAlignment="0" applyProtection="0"/>
    <xf numFmtId="246" fontId="8" fillId="0" borderId="0" applyFill="0" applyBorder="0" applyAlignment="0" applyProtection="0"/>
    <xf numFmtId="247" fontId="8" fillId="0" borderId="0" applyFill="0" applyBorder="0" applyAlignment="0" applyProtection="0"/>
    <xf numFmtId="246" fontId="8" fillId="0" borderId="0" applyFill="0" applyBorder="0" applyAlignment="0" applyProtection="0"/>
    <xf numFmtId="247" fontId="8" fillId="0" borderId="0" applyFill="0" applyBorder="0" applyAlignment="0" applyProtection="0"/>
    <xf numFmtId="166" fontId="141" fillId="0" borderId="0" applyFont="0" applyFill="0" applyBorder="0" applyAlignment="0" applyProtection="0"/>
    <xf numFmtId="41" fontId="140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164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164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164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164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46" fontId="8" fillId="0" borderId="0" applyFill="0" applyBorder="0" applyAlignment="0" applyProtection="0"/>
    <xf numFmtId="244" fontId="1" fillId="0" borderId="0" applyFont="0" applyFill="0" applyBorder="0" applyAlignment="0" applyProtection="0"/>
    <xf numFmtId="166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246" fontId="8" fillId="0" borderId="0" applyFill="0" applyBorder="0" applyAlignment="0" applyProtection="0"/>
    <xf numFmtId="247" fontId="8" fillId="0" borderId="0" applyFill="0" applyBorder="0" applyAlignment="0" applyProtection="0"/>
    <xf numFmtId="246" fontId="8" fillId="0" borderId="0" applyFill="0" applyBorder="0" applyAlignment="0" applyProtection="0"/>
    <xf numFmtId="247" fontId="8" fillId="0" borderId="0" applyFill="0" applyBorder="0" applyAlignment="0" applyProtection="0"/>
    <xf numFmtId="246" fontId="8" fillId="0" borderId="0" applyFill="0" applyBorder="0" applyAlignment="0" applyProtection="0"/>
    <xf numFmtId="247" fontId="8" fillId="0" borderId="0" applyFill="0" applyBorder="0" applyAlignment="0" applyProtection="0"/>
    <xf numFmtId="246" fontId="8" fillId="0" borderId="0" applyFill="0" applyBorder="0" applyAlignment="0" applyProtection="0"/>
    <xf numFmtId="247" fontId="8" fillId="0" borderId="0" applyFill="0" applyBorder="0" applyAlignment="0" applyProtection="0"/>
    <xf numFmtId="246" fontId="8" fillId="0" borderId="0" applyFill="0" applyBorder="0" applyAlignment="0" applyProtection="0"/>
    <xf numFmtId="247" fontId="8" fillId="0" borderId="0" applyFill="0" applyBorder="0" applyAlignment="0" applyProtection="0"/>
    <xf numFmtId="246" fontId="8" fillId="0" borderId="0" applyFill="0" applyBorder="0" applyAlignment="0" applyProtection="0"/>
    <xf numFmtId="247" fontId="8" fillId="0" borderId="0" applyFill="0" applyBorder="0" applyAlignment="0" applyProtection="0"/>
    <xf numFmtId="166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247" fontId="8" fillId="0" borderId="0" applyFill="0" applyBorder="0" applyAlignment="0" applyProtection="0"/>
    <xf numFmtId="41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246" fontId="8" fillId="0" borderId="0" applyFill="0" applyBorder="0" applyAlignment="0" applyProtection="0"/>
    <xf numFmtId="247" fontId="8" fillId="0" borderId="0" applyFill="0" applyBorder="0" applyAlignment="0" applyProtection="0"/>
    <xf numFmtId="246" fontId="8" fillId="0" borderId="0" applyFill="0" applyBorder="0" applyAlignment="0" applyProtection="0"/>
    <xf numFmtId="247" fontId="8" fillId="0" borderId="0" applyFill="0" applyBorder="0" applyAlignment="0" applyProtection="0"/>
    <xf numFmtId="246" fontId="8" fillId="0" borderId="0" applyFill="0" applyBorder="0" applyAlignment="0" applyProtection="0"/>
    <xf numFmtId="247" fontId="8" fillId="0" borderId="0" applyFill="0" applyBorder="0" applyAlignment="0" applyProtection="0"/>
    <xf numFmtId="246" fontId="8" fillId="0" borderId="0" applyFill="0" applyBorder="0" applyAlignment="0" applyProtection="0"/>
    <xf numFmtId="247" fontId="8" fillId="0" borderId="0" applyFill="0" applyBorder="0" applyAlignment="0" applyProtection="0"/>
    <xf numFmtId="246" fontId="8" fillId="0" borderId="0" applyFill="0" applyBorder="0" applyAlignment="0" applyProtection="0"/>
    <xf numFmtId="247" fontId="8" fillId="0" borderId="0" applyFill="0" applyBorder="0" applyAlignment="0" applyProtection="0"/>
    <xf numFmtId="246" fontId="8" fillId="0" borderId="0" applyFill="0" applyBorder="0" applyAlignment="0" applyProtection="0"/>
    <xf numFmtId="247" fontId="8" fillId="0" borderId="0" applyFill="0" applyBorder="0" applyAlignment="0" applyProtection="0"/>
    <xf numFmtId="164" fontId="141" fillId="0" borderId="0" applyFont="0" applyFill="0" applyBorder="0" applyAlignment="0" applyProtection="0"/>
    <xf numFmtId="247" fontId="8" fillId="0" borderId="0" applyFill="0" applyBorder="0" applyAlignment="0" applyProtection="0"/>
    <xf numFmtId="166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41" fontId="140" fillId="0" borderId="0" applyFont="0" applyFill="0" applyBorder="0" applyAlignment="0" applyProtection="0"/>
    <xf numFmtId="41" fontId="140" fillId="0" borderId="0" applyFont="0" applyFill="0" applyBorder="0" applyAlignment="0" applyProtection="0"/>
    <xf numFmtId="166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41" fontId="140" fillId="0" borderId="0" applyFont="0" applyFill="0" applyBorder="0" applyAlignment="0" applyProtection="0"/>
    <xf numFmtId="41" fontId="140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253" fontId="141" fillId="0" borderId="0" applyFont="0" applyFill="0" applyBorder="0" applyAlignment="0" applyProtection="0"/>
    <xf numFmtId="253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3" fontId="141" fillId="0" borderId="0" applyFont="0" applyFill="0" applyBorder="0" applyAlignment="0" applyProtection="0"/>
    <xf numFmtId="253" fontId="141" fillId="0" borderId="0" applyFont="0" applyFill="0" applyBorder="0" applyAlignment="0" applyProtection="0"/>
    <xf numFmtId="253" fontId="141" fillId="0" borderId="0" applyFont="0" applyFill="0" applyBorder="0" applyAlignment="0" applyProtection="0"/>
    <xf numFmtId="253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166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166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41" fontId="140" fillId="0" borderId="0" applyFont="0" applyFill="0" applyBorder="0" applyAlignment="0" applyProtection="0"/>
    <xf numFmtId="41" fontId="140" fillId="0" borderId="0" applyFont="0" applyFill="0" applyBorder="0" applyAlignment="0" applyProtection="0"/>
    <xf numFmtId="164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166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166" fontId="141" fillId="0" borderId="0" applyFont="0" applyFill="0" applyBorder="0" applyAlignment="0" applyProtection="0"/>
    <xf numFmtId="164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4" fontId="140" fillId="0" borderId="0" applyFont="0" applyFill="0" applyBorder="0" applyAlignment="0" applyProtection="0"/>
    <xf numFmtId="164" fontId="140" fillId="0" borderId="0" applyFont="0" applyFill="0" applyBorder="0" applyAlignment="0" applyProtection="0"/>
    <xf numFmtId="165" fontId="140" fillId="0" borderId="0" applyFont="0" applyFill="0" applyBorder="0" applyAlignment="0" applyProtection="0"/>
    <xf numFmtId="165" fontId="140" fillId="0" borderId="0" applyFont="0" applyFill="0" applyBorder="0" applyAlignment="0" applyProtection="0"/>
    <xf numFmtId="167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5" fontId="1" fillId="0" borderId="0" applyFont="0" applyFill="0" applyBorder="0" applyAlignment="0" applyProtection="0"/>
    <xf numFmtId="255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5" fontId="1" fillId="0" borderId="0" applyFont="0" applyFill="0" applyBorder="0" applyAlignment="0" applyProtection="0"/>
    <xf numFmtId="255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43" fontId="140" fillId="0" borderId="0" applyFont="0" applyFill="0" applyBorder="0" applyAlignment="0" applyProtection="0"/>
    <xf numFmtId="43" fontId="141" fillId="0" borderId="0" applyFont="0" applyFill="0" applyBorder="0" applyAlignment="0" applyProtection="0"/>
    <xf numFmtId="258" fontId="8" fillId="0" borderId="0" applyFill="0" applyBorder="0" applyAlignment="0" applyProtection="0"/>
    <xf numFmtId="259" fontId="8" fillId="0" borderId="0" applyFill="0" applyBorder="0" applyAlignment="0" applyProtection="0"/>
    <xf numFmtId="258" fontId="8" fillId="0" borderId="0" applyFill="0" applyBorder="0" applyAlignment="0" applyProtection="0"/>
    <xf numFmtId="259" fontId="8" fillId="0" borderId="0" applyFill="0" applyBorder="0" applyAlignment="0" applyProtection="0"/>
    <xf numFmtId="258" fontId="8" fillId="0" borderId="0" applyFill="0" applyBorder="0" applyAlignment="0" applyProtection="0"/>
    <xf numFmtId="259" fontId="8" fillId="0" borderId="0" applyFill="0" applyBorder="0" applyAlignment="0" applyProtection="0"/>
    <xf numFmtId="258" fontId="8" fillId="0" borderId="0" applyFill="0" applyBorder="0" applyAlignment="0" applyProtection="0"/>
    <xf numFmtId="259" fontId="8" fillId="0" borderId="0" applyFill="0" applyBorder="0" applyAlignment="0" applyProtection="0"/>
    <xf numFmtId="258" fontId="8" fillId="0" borderId="0" applyFill="0" applyBorder="0" applyAlignment="0" applyProtection="0"/>
    <xf numFmtId="259" fontId="8" fillId="0" borderId="0" applyFill="0" applyBorder="0" applyAlignment="0" applyProtection="0"/>
    <xf numFmtId="258" fontId="8" fillId="0" borderId="0" applyFill="0" applyBorder="0" applyAlignment="0" applyProtection="0"/>
    <xf numFmtId="259" fontId="8" fillId="0" borderId="0" applyFill="0" applyBorder="0" applyAlignment="0" applyProtection="0"/>
    <xf numFmtId="167" fontId="141" fillId="0" borderId="0" applyFont="0" applyFill="0" applyBorder="0" applyAlignment="0" applyProtection="0"/>
    <xf numFmtId="43" fontId="140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165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255" fontId="1" fillId="0" borderId="0" applyFont="0" applyFill="0" applyBorder="0" applyAlignment="0" applyProtection="0"/>
    <xf numFmtId="255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165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165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261" fontId="8" fillId="0" borderId="0" applyFont="0" applyFill="0" applyBorder="0" applyAlignment="0" applyProtection="0"/>
    <xf numFmtId="261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165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165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58" fontId="8" fillId="0" borderId="0" applyFill="0" applyBorder="0" applyAlignment="0" applyProtection="0"/>
    <xf numFmtId="254" fontId="1" fillId="0" borderId="0" applyFont="0" applyFill="0" applyBorder="0" applyAlignment="0" applyProtection="0"/>
    <xf numFmtId="167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258" fontId="8" fillId="0" borderId="0" applyFill="0" applyBorder="0" applyAlignment="0" applyProtection="0"/>
    <xf numFmtId="259" fontId="8" fillId="0" borderId="0" applyFill="0" applyBorder="0" applyAlignment="0" applyProtection="0"/>
    <xf numFmtId="258" fontId="8" fillId="0" borderId="0" applyFill="0" applyBorder="0" applyAlignment="0" applyProtection="0"/>
    <xf numFmtId="259" fontId="8" fillId="0" borderId="0" applyFill="0" applyBorder="0" applyAlignment="0" applyProtection="0"/>
    <xf numFmtId="258" fontId="8" fillId="0" borderId="0" applyFill="0" applyBorder="0" applyAlignment="0" applyProtection="0"/>
    <xf numFmtId="259" fontId="8" fillId="0" borderId="0" applyFill="0" applyBorder="0" applyAlignment="0" applyProtection="0"/>
    <xf numFmtId="258" fontId="8" fillId="0" borderId="0" applyFill="0" applyBorder="0" applyAlignment="0" applyProtection="0"/>
    <xf numFmtId="259" fontId="8" fillId="0" borderId="0" applyFill="0" applyBorder="0" applyAlignment="0" applyProtection="0"/>
    <xf numFmtId="258" fontId="8" fillId="0" borderId="0" applyFill="0" applyBorder="0" applyAlignment="0" applyProtection="0"/>
    <xf numFmtId="259" fontId="8" fillId="0" borderId="0" applyFill="0" applyBorder="0" applyAlignment="0" applyProtection="0"/>
    <xf numFmtId="258" fontId="8" fillId="0" borderId="0" applyFill="0" applyBorder="0" applyAlignment="0" applyProtection="0"/>
    <xf numFmtId="259" fontId="8" fillId="0" borderId="0" applyFill="0" applyBorder="0" applyAlignment="0" applyProtection="0"/>
    <xf numFmtId="167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259" fontId="8" fillId="0" borderId="0" applyFill="0" applyBorder="0" applyAlignment="0" applyProtection="0"/>
    <xf numFmtId="43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258" fontId="8" fillId="0" borderId="0" applyFill="0" applyBorder="0" applyAlignment="0" applyProtection="0"/>
    <xf numFmtId="259" fontId="8" fillId="0" borderId="0" applyFill="0" applyBorder="0" applyAlignment="0" applyProtection="0"/>
    <xf numFmtId="258" fontId="8" fillId="0" borderId="0" applyFill="0" applyBorder="0" applyAlignment="0" applyProtection="0"/>
    <xf numFmtId="259" fontId="8" fillId="0" borderId="0" applyFill="0" applyBorder="0" applyAlignment="0" applyProtection="0"/>
    <xf numFmtId="258" fontId="8" fillId="0" borderId="0" applyFill="0" applyBorder="0" applyAlignment="0" applyProtection="0"/>
    <xf numFmtId="259" fontId="8" fillId="0" borderId="0" applyFill="0" applyBorder="0" applyAlignment="0" applyProtection="0"/>
    <xf numFmtId="258" fontId="8" fillId="0" borderId="0" applyFill="0" applyBorder="0" applyAlignment="0" applyProtection="0"/>
    <xf numFmtId="259" fontId="8" fillId="0" borderId="0" applyFill="0" applyBorder="0" applyAlignment="0" applyProtection="0"/>
    <xf numFmtId="258" fontId="8" fillId="0" borderId="0" applyFill="0" applyBorder="0" applyAlignment="0" applyProtection="0"/>
    <xf numFmtId="259" fontId="8" fillId="0" borderId="0" applyFill="0" applyBorder="0" applyAlignment="0" applyProtection="0"/>
    <xf numFmtId="258" fontId="8" fillId="0" borderId="0" applyFill="0" applyBorder="0" applyAlignment="0" applyProtection="0"/>
    <xf numFmtId="259" fontId="8" fillId="0" borderId="0" applyFill="0" applyBorder="0" applyAlignment="0" applyProtection="0"/>
    <xf numFmtId="165" fontId="141" fillId="0" borderId="0" applyFont="0" applyFill="0" applyBorder="0" applyAlignment="0" applyProtection="0"/>
    <xf numFmtId="259" fontId="8" fillId="0" borderId="0" applyFill="0" applyBorder="0" applyAlignment="0" applyProtection="0"/>
    <xf numFmtId="167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140" fillId="0" borderId="0" applyFont="0" applyFill="0" applyBorder="0" applyAlignment="0" applyProtection="0"/>
    <xf numFmtId="1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267" fontId="141" fillId="0" borderId="0" applyFont="0" applyFill="0" applyBorder="0" applyAlignment="0" applyProtection="0"/>
    <xf numFmtId="2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7" fontId="141" fillId="0" borderId="0" applyFont="0" applyFill="0" applyBorder="0" applyAlignment="0" applyProtection="0"/>
    <xf numFmtId="267" fontId="141" fillId="0" borderId="0" applyFont="0" applyFill="0" applyBorder="0" applyAlignment="0" applyProtection="0"/>
    <xf numFmtId="267" fontId="141" fillId="0" borderId="0" applyFont="0" applyFill="0" applyBorder="0" applyAlignment="0" applyProtection="0"/>
    <xf numFmtId="2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1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1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140" fillId="0" borderId="0" applyFont="0" applyFill="0" applyBorder="0" applyAlignment="0" applyProtection="0"/>
    <xf numFmtId="165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167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254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167" fontId="141" fillId="0" borderId="0" applyFont="0" applyFill="0" applyBorder="0" applyAlignment="0" applyProtection="0"/>
    <xf numFmtId="165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5" fontId="140" fillId="0" borderId="0" applyFont="0" applyFill="0" applyBorder="0" applyAlignment="0" applyProtection="0"/>
    <xf numFmtId="165" fontId="140" fillId="0" borderId="0" applyFont="0" applyFill="0" applyBorder="0" applyAlignment="0" applyProtection="0"/>
    <xf numFmtId="3" fontId="8" fillId="0" borderId="0" applyFont="0" applyBorder="0" applyAlignment="0"/>
    <xf numFmtId="3" fontId="8" fillId="0" borderId="0" applyFont="0" applyBorder="0" applyAlignment="0"/>
    <xf numFmtId="0" fontId="101" fillId="0" borderId="0" applyNumberFormat="0" applyFill="0" applyBorder="0" applyAlignment="0" applyProtection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Font="0" applyBorder="0" applyAlignment="0"/>
    <xf numFmtId="3" fontId="8" fillId="0" borderId="0" applyFont="0" applyBorder="0" applyAlignment="0"/>
    <xf numFmtId="0" fontId="59" fillId="0" borderId="15">
      <alignment horizontal="left"/>
    </xf>
    <xf numFmtId="0" fontId="142" fillId="38" borderId="0" applyNumberFormat="0" applyBorder="0" applyAlignment="0" applyProtection="0"/>
    <xf numFmtId="0" fontId="142" fillId="39" borderId="0" applyNumberFormat="0" applyBorder="0" applyAlignment="0" applyProtection="0"/>
    <xf numFmtId="0" fontId="142" fillId="40" borderId="0" applyNumberFormat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212" fontId="106" fillId="0" borderId="0" applyFill="0" applyBorder="0" applyAlignment="0"/>
    <xf numFmtId="215" fontId="106" fillId="0" borderId="0" applyFill="0" applyBorder="0" applyAlignment="0"/>
    <xf numFmtId="216" fontId="106" fillId="0" borderId="0" applyFill="0" applyBorder="0" applyAlignment="0"/>
    <xf numFmtId="212" fontId="106" fillId="0" borderId="0" applyFill="0" applyBorder="0" applyAlignment="0"/>
    <xf numFmtId="0" fontId="143" fillId="0" borderId="0" applyNumberFormat="0" applyAlignment="0">
      <alignment horizontal="left"/>
    </xf>
    <xf numFmtId="0" fontId="144" fillId="0" borderId="0"/>
    <xf numFmtId="0" fontId="39" fillId="0" borderId="0"/>
    <xf numFmtId="0" fontId="145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Font="0" applyBorder="0" applyAlignment="0"/>
    <xf numFmtId="3" fontId="8" fillId="0" borderId="0" applyFont="0" applyBorder="0" applyAlignment="0"/>
    <xf numFmtId="0" fontId="114" fillId="36" borderId="3">
      <alignment horizontal="centerContinuous" vertical="center"/>
    </xf>
    <xf numFmtId="3" fontId="114" fillId="36" borderId="3">
      <alignment horizontal="center" vertical="center" wrapText="1"/>
    </xf>
    <xf numFmtId="0" fontId="148" fillId="0" borderId="0" applyProtection="0"/>
    <xf numFmtId="0" fontId="149" fillId="0" borderId="0" applyProtection="0"/>
    <xf numFmtId="0" fontId="150" fillId="0" borderId="0" applyProtection="0"/>
    <xf numFmtId="0" fontId="151" fillId="0" borderId="0" applyNumberFormat="0" applyFont="0" applyFill="0" applyBorder="0" applyAlignment="0" applyProtection="0"/>
    <xf numFmtId="0" fontId="152" fillId="0" borderId="0" applyProtection="0"/>
    <xf numFmtId="0" fontId="153" fillId="0" borderId="0" applyProtection="0"/>
    <xf numFmtId="2" fontId="1" fillId="0" borderId="0" applyFont="0" applyFill="0" applyBorder="0" applyAlignment="0" applyProtection="0"/>
    <xf numFmtId="0" fontId="154" fillId="0" borderId="0">
      <alignment vertical="top" wrapText="1"/>
    </xf>
    <xf numFmtId="0" fontId="155" fillId="11" borderId="0" applyNumberFormat="0" applyBorder="0" applyAlignment="0" applyProtection="0">
      <alignment vertical="center"/>
    </xf>
    <xf numFmtId="0" fontId="156" fillId="11" borderId="0" applyNumberFormat="0" applyBorder="0" applyAlignment="0" applyProtection="0"/>
    <xf numFmtId="0" fontId="156" fillId="11" borderId="0" applyNumberFormat="0" applyBorder="0" applyAlignment="0" applyProtection="0"/>
    <xf numFmtId="0" fontId="157" fillId="11" borderId="0" applyNumberFormat="0" applyBorder="0" applyAlignment="0" applyProtection="0"/>
    <xf numFmtId="38" fontId="92" fillId="7" borderId="0" applyNumberFormat="0" applyBorder="0" applyAlignment="0" applyProtection="0"/>
    <xf numFmtId="38" fontId="92" fillId="3" borderId="0" applyNumberFormat="0" applyBorder="0" applyAlignment="0" applyProtection="0"/>
    <xf numFmtId="38" fontId="92" fillId="3" borderId="0" applyNumberFormat="0" applyBorder="0" applyAlignment="0" applyProtection="0"/>
    <xf numFmtId="38" fontId="92" fillId="3" borderId="0" applyNumberFormat="0" applyBorder="0" applyAlignment="0" applyProtection="0"/>
    <xf numFmtId="268" fontId="42" fillId="7" borderId="0" applyBorder="0" applyProtection="0"/>
    <xf numFmtId="0" fontId="158" fillId="0" borderId="21" applyNumberFormat="0" applyFill="0" applyBorder="0" applyAlignment="0" applyProtection="0">
      <alignment horizontal="center" vertical="center"/>
    </xf>
    <xf numFmtId="269" fontId="48" fillId="41" borderId="21" applyBorder="0">
      <alignment horizontal="center"/>
    </xf>
    <xf numFmtId="269" fontId="48" fillId="41" borderId="21" applyBorder="0">
      <alignment horizontal="center"/>
    </xf>
    <xf numFmtId="269" fontId="48" fillId="41" borderId="21" applyBorder="0">
      <alignment horizontal="center"/>
    </xf>
    <xf numFmtId="269" fontId="48" fillId="41" borderId="21" applyBorder="0">
      <alignment horizontal="center"/>
    </xf>
    <xf numFmtId="269" fontId="48" fillId="41" borderId="21" applyBorder="0">
      <alignment horizontal="center"/>
    </xf>
    <xf numFmtId="269" fontId="48" fillId="41" borderId="21" applyBorder="0">
      <alignment horizontal="center"/>
    </xf>
    <xf numFmtId="0" fontId="158" fillId="0" borderId="21" applyNumberFormat="0" applyFill="0" applyBorder="0" applyAlignment="0" applyProtection="0">
      <alignment horizontal="center" vertical="center"/>
    </xf>
    <xf numFmtId="269" fontId="48" fillId="41" borderId="21" applyBorder="0">
      <alignment horizontal="center"/>
    </xf>
    <xf numFmtId="269" fontId="48" fillId="41" borderId="21" applyBorder="0">
      <alignment horizontal="center"/>
    </xf>
    <xf numFmtId="269" fontId="48" fillId="41" borderId="21" applyBorder="0">
      <alignment horizontal="center"/>
    </xf>
    <xf numFmtId="269" fontId="48" fillId="41" borderId="21" applyBorder="0">
      <alignment horizontal="center"/>
    </xf>
    <xf numFmtId="269" fontId="48" fillId="41" borderId="21" applyBorder="0">
      <alignment horizontal="center"/>
    </xf>
    <xf numFmtId="269" fontId="48" fillId="41" borderId="21" applyBorder="0">
      <alignment horizontal="center"/>
    </xf>
    <xf numFmtId="0" fontId="159" fillId="0" borderId="0" applyNumberFormat="0" applyFont="0" applyBorder="0" applyAlignment="0">
      <alignment horizontal="left" vertical="center"/>
    </xf>
    <xf numFmtId="0" fontId="160" fillId="42" borderId="0"/>
    <xf numFmtId="0" fontId="161" fillId="42" borderId="0"/>
    <xf numFmtId="0" fontId="162" fillId="0" borderId="0">
      <alignment horizontal="left"/>
    </xf>
    <xf numFmtId="0" fontId="163" fillId="0" borderId="0">
      <alignment horizontal="left"/>
    </xf>
    <xf numFmtId="0" fontId="164" fillId="0" borderId="30" applyNumberFormat="0" applyAlignment="0" applyProtection="0">
      <alignment horizontal="left" vertical="center"/>
    </xf>
    <xf numFmtId="0" fontId="164" fillId="0" borderId="13">
      <alignment horizontal="left" vertical="center"/>
    </xf>
    <xf numFmtId="270" fontId="165" fillId="43" borderId="0">
      <alignment horizontal="left" vertical="top"/>
    </xf>
    <xf numFmtId="0" fontId="166" fillId="0" borderId="0" applyNumberFormat="0" applyFill="0" applyBorder="0" applyAlignment="0" applyProtection="0"/>
    <xf numFmtId="0" fontId="167" fillId="0" borderId="31" applyNumberFormat="0" applyFill="0" applyAlignment="0" applyProtection="0">
      <alignment vertical="center"/>
    </xf>
    <xf numFmtId="0" fontId="168" fillId="0" borderId="31" applyNumberFormat="0" applyFill="0" applyAlignment="0" applyProtection="0"/>
    <xf numFmtId="0" fontId="164" fillId="0" borderId="0" applyNumberFormat="0" applyFill="0" applyBorder="0" applyAlignment="0" applyProtection="0"/>
    <xf numFmtId="0" fontId="169" fillId="0" borderId="32" applyNumberFormat="0" applyFill="0" applyAlignment="0" applyProtection="0">
      <alignment vertical="center"/>
    </xf>
    <xf numFmtId="0" fontId="170" fillId="0" borderId="32" applyNumberFormat="0" applyFill="0" applyAlignment="0" applyProtection="0"/>
    <xf numFmtId="0" fontId="171" fillId="0" borderId="33" applyNumberFormat="0" applyFill="0" applyAlignment="0" applyProtection="0">
      <alignment vertical="center"/>
    </xf>
    <xf numFmtId="0" fontId="172" fillId="0" borderId="33" applyNumberFormat="0" applyFill="0" applyAlignment="0" applyProtection="0"/>
    <xf numFmtId="0" fontId="172" fillId="0" borderId="33" applyNumberFormat="0" applyFill="0" applyAlignment="0" applyProtection="0"/>
    <xf numFmtId="0" fontId="173" fillId="0" borderId="33" applyNumberFormat="0" applyFill="0" applyAlignment="0" applyProtection="0"/>
    <xf numFmtId="0" fontId="171" fillId="0" borderId="0" applyNumberFormat="0" applyFill="0" applyBorder="0" applyAlignment="0" applyProtection="0">
      <alignment vertical="center"/>
    </xf>
    <xf numFmtId="0" fontId="172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173" fillId="0" borderId="0" applyNumberFormat="0" applyFill="0" applyBorder="0" applyAlignment="0" applyProtection="0"/>
    <xf numFmtId="0" fontId="166" fillId="0" borderId="0" applyProtection="0"/>
    <xf numFmtId="271" fontId="88" fillId="0" borderId="0">
      <protection locked="0"/>
    </xf>
    <xf numFmtId="271" fontId="88" fillId="0" borderId="0">
      <protection locked="0"/>
    </xf>
    <xf numFmtId="0" fontId="164" fillId="0" borderId="0" applyProtection="0"/>
    <xf numFmtId="271" fontId="88" fillId="0" borderId="0">
      <protection locked="0"/>
    </xf>
    <xf numFmtId="271" fontId="88" fillId="0" borderId="0">
      <protection locked="0"/>
    </xf>
    <xf numFmtId="0" fontId="174" fillId="0" borderId="34">
      <alignment horizontal="center"/>
    </xf>
    <xf numFmtId="0" fontId="174" fillId="0" borderId="0">
      <alignment horizontal="center"/>
    </xf>
    <xf numFmtId="5" fontId="175" fillId="44" borderId="3" applyNumberFormat="0" applyAlignment="0">
      <alignment horizontal="left" vertical="top"/>
    </xf>
    <xf numFmtId="49" fontId="176" fillId="0" borderId="3">
      <alignment vertical="center"/>
    </xf>
    <xf numFmtId="0" fontId="38" fillId="0" borderId="0"/>
    <xf numFmtId="166" fontId="8" fillId="0" borderId="0" applyFont="0" applyFill="0" applyBorder="0" applyAlignment="0" applyProtection="0"/>
    <xf numFmtId="38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38" fontId="8" fillId="0" borderId="0" applyFill="0" applyBorder="0" applyAlignment="0" applyProtection="0"/>
    <xf numFmtId="41" fontId="59" fillId="0" borderId="0" applyFont="0" applyFill="0" applyBorder="0" applyAlignment="0" applyProtection="0"/>
    <xf numFmtId="272" fontId="177" fillId="0" borderId="0" applyFont="0" applyFill="0" applyBorder="0" applyAlignment="0" applyProtection="0"/>
    <xf numFmtId="0" fontId="178" fillId="43" borderId="0">
      <alignment horizontal="left" wrapText="1" indent="2"/>
    </xf>
    <xf numFmtId="10" fontId="92" fillId="43" borderId="3" applyNumberFormat="0" applyBorder="0" applyAlignment="0" applyProtection="0"/>
    <xf numFmtId="10" fontId="92" fillId="3" borderId="3" applyNumberFormat="0" applyBorder="0" applyAlignment="0" applyProtection="0"/>
    <xf numFmtId="10" fontId="92" fillId="3" borderId="3" applyNumberFormat="0" applyBorder="0" applyAlignment="0" applyProtection="0"/>
    <xf numFmtId="10" fontId="92" fillId="3" borderId="3" applyNumberFormat="0" applyBorder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80" fillId="14" borderId="25" applyNumberFormat="0" applyAlignment="0" applyProtection="0">
      <alignment vertical="center"/>
    </xf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80" fillId="14" borderId="25" applyNumberFormat="0" applyAlignment="0" applyProtection="0">
      <alignment vertical="center"/>
    </xf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80" fillId="14" borderId="25" applyNumberFormat="0" applyAlignment="0" applyProtection="0">
      <alignment vertical="center"/>
    </xf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81" fillId="14" borderId="25" applyNumberFormat="0" applyAlignment="0" applyProtection="0"/>
    <xf numFmtId="0" fontId="179" fillId="14" borderId="25" applyNumberFormat="0" applyAlignment="0" applyProtection="0"/>
    <xf numFmtId="0" fontId="181" fillId="14" borderId="25" applyNumberFormat="0" applyAlignment="0" applyProtection="0"/>
    <xf numFmtId="0" fontId="181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" fillId="45" borderId="0"/>
    <xf numFmtId="2" fontId="182" fillId="0" borderId="19" applyBorder="0"/>
    <xf numFmtId="0" fontId="183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85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3" fontId="114" fillId="0" borderId="16" applyFont="0" applyAlignment="0">
      <alignment horizontal="center" vertical="center" wrapText="1"/>
    </xf>
    <xf numFmtId="3" fontId="114" fillId="0" borderId="17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41" fillId="0" borderId="35">
      <alignment horizontal="centerContinuous"/>
    </xf>
    <xf numFmtId="0" fontId="41" fillId="0" borderId="35">
      <alignment horizontal="centerContinuous"/>
    </xf>
    <xf numFmtId="0" fontId="41" fillId="0" borderId="35">
      <alignment horizontal="centerContinuous"/>
    </xf>
    <xf numFmtId="0" fontId="60" fillId="0" borderId="0"/>
    <xf numFmtId="0" fontId="60" fillId="0" borderId="0"/>
    <xf numFmtId="0" fontId="60" fillId="0" borderId="0"/>
    <xf numFmtId="0" fontId="31" fillId="0" borderId="0"/>
    <xf numFmtId="0" fontId="60" fillId="0" borderId="0"/>
    <xf numFmtId="0" fontId="38" fillId="0" borderId="0" applyNumberFormat="0" applyFont="0" applyFill="0" applyBorder="0" applyProtection="0">
      <alignment horizontal="left" vertical="center"/>
    </xf>
    <xf numFmtId="0" fontId="60" fillId="0" borderId="0"/>
    <xf numFmtId="0" fontId="60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212" fontId="106" fillId="0" borderId="0" applyFill="0" applyBorder="0" applyAlignment="0"/>
    <xf numFmtId="215" fontId="106" fillId="0" borderId="0" applyFill="0" applyBorder="0" applyAlignment="0"/>
    <xf numFmtId="216" fontId="106" fillId="0" borderId="0" applyFill="0" applyBorder="0" applyAlignment="0"/>
    <xf numFmtId="212" fontId="106" fillId="0" borderId="0" applyFill="0" applyBorder="0" applyAlignment="0"/>
    <xf numFmtId="0" fontId="186" fillId="0" borderId="36" applyNumberFormat="0" applyFill="0" applyAlignment="0" applyProtection="0">
      <alignment vertical="center"/>
    </xf>
    <xf numFmtId="0" fontId="187" fillId="0" borderId="36" applyNumberFormat="0" applyFill="0" applyAlignment="0" applyProtection="0"/>
    <xf numFmtId="0" fontId="187" fillId="0" borderId="36" applyNumberFormat="0" applyFill="0" applyAlignment="0" applyProtection="0"/>
    <xf numFmtId="0" fontId="188" fillId="0" borderId="36" applyNumberFormat="0" applyFill="0" applyAlignment="0" applyProtection="0"/>
    <xf numFmtId="0" fontId="1" fillId="46" borderId="0"/>
    <xf numFmtId="3" fontId="189" fillId="0" borderId="17" applyNumberFormat="0" applyAlignment="0">
      <alignment horizontal="center" vertical="center"/>
    </xf>
    <xf numFmtId="3" fontId="75" fillId="0" borderId="17" applyNumberFormat="0" applyAlignment="0">
      <alignment horizontal="center" vertical="center"/>
    </xf>
    <xf numFmtId="3" fontId="175" fillId="0" borderId="17" applyNumberFormat="0" applyAlignment="0">
      <alignment horizontal="center" vertical="center"/>
    </xf>
    <xf numFmtId="217" fontId="92" fillId="0" borderId="23" applyFont="0"/>
    <xf numFmtId="217" fontId="92" fillId="0" borderId="23" applyFont="0"/>
    <xf numFmtId="3" fontId="1" fillId="0" borderId="37"/>
    <xf numFmtId="3" fontId="1" fillId="0" borderId="37"/>
    <xf numFmtId="3" fontId="1" fillId="0" borderId="37"/>
    <xf numFmtId="172" fontId="190" fillId="0" borderId="38" applyNumberFormat="0" applyFont="0" applyFill="0" applyBorder="0">
      <alignment horizontal="center"/>
    </xf>
    <xf numFmtId="273" fontId="1" fillId="0" borderId="0" applyFont="0" applyFill="0" applyBorder="0" applyAlignment="0" applyProtection="0"/>
    <xf numFmtId="27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91" fillId="0" borderId="15"/>
    <xf numFmtId="0" fontId="191" fillId="0" borderId="15"/>
    <xf numFmtId="0" fontId="191" fillId="0" borderId="15"/>
    <xf numFmtId="0" fontId="192" fillId="0" borderId="34"/>
    <xf numFmtId="0" fontId="193" fillId="0" borderId="34"/>
    <xf numFmtId="275" fontId="88" fillId="0" borderId="38"/>
    <xf numFmtId="276" fontId="194" fillId="0" borderId="38"/>
    <xf numFmtId="177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77" fontId="1" fillId="0" borderId="0" applyFont="0" applyFill="0" applyBorder="0" applyAlignment="0" applyProtection="0"/>
    <xf numFmtId="278" fontId="1" fillId="0" borderId="0" applyFont="0" applyFill="0" applyBorder="0" applyAlignment="0" applyProtection="0"/>
    <xf numFmtId="0" fontId="195" fillId="0" borderId="0" applyNumberFormat="0" applyFont="0" applyFill="0" applyAlignment="0"/>
    <xf numFmtId="0" fontId="195" fillId="0" borderId="0" applyNumberFormat="0" applyFont="0" applyFill="0" applyAlignment="0"/>
    <xf numFmtId="0" fontId="195" fillId="0" borderId="0" applyNumberFormat="0" applyFont="0" applyFill="0" applyAlignment="0"/>
    <xf numFmtId="0" fontId="195" fillId="0" borderId="0" applyNumberFormat="0" applyFont="0" applyFill="0" applyAlignment="0"/>
    <xf numFmtId="0" fontId="195" fillId="0" borderId="0" applyNumberFormat="0" applyFont="0" applyFill="0" applyAlignment="0"/>
    <xf numFmtId="0" fontId="195" fillId="0" borderId="0" applyNumberFormat="0" applyFont="0" applyFill="0" applyAlignment="0"/>
    <xf numFmtId="0" fontId="8" fillId="0" borderId="0" applyNumberFormat="0" applyFill="0" applyAlignment="0"/>
    <xf numFmtId="0" fontId="8" fillId="0" borderId="0" applyNumberFormat="0" applyFill="0" applyAlignment="0"/>
    <xf numFmtId="0" fontId="8" fillId="0" borderId="0" applyNumberFormat="0" applyFill="0" applyAlignment="0"/>
    <xf numFmtId="0" fontId="195" fillId="0" borderId="0" applyNumberFormat="0" applyFont="0" applyFill="0" applyAlignment="0"/>
    <xf numFmtId="0" fontId="8" fillId="0" borderId="0" applyNumberFormat="0" applyFill="0" applyAlignment="0"/>
    <xf numFmtId="0" fontId="8" fillId="0" borderId="0" applyNumberFormat="0" applyFill="0" applyAlignment="0"/>
    <xf numFmtId="0" fontId="8" fillId="0" borderId="0" applyNumberFormat="0" applyFill="0" applyAlignment="0"/>
    <xf numFmtId="0" fontId="8" fillId="0" borderId="0" applyNumberFormat="0" applyFill="0" applyAlignment="0"/>
    <xf numFmtId="0" fontId="8" fillId="0" borderId="0" applyNumberFormat="0" applyFill="0" applyAlignment="0"/>
    <xf numFmtId="0" fontId="195" fillId="0" borderId="0" applyNumberFormat="0" applyFont="0" applyFill="0" applyAlignment="0"/>
    <xf numFmtId="0" fontId="8" fillId="0" borderId="0" applyNumberFormat="0" applyFill="0" applyAlignment="0"/>
    <xf numFmtId="0" fontId="8" fillId="0" borderId="0" applyNumberFormat="0" applyFill="0" applyAlignment="0"/>
    <xf numFmtId="0" fontId="8" fillId="0" borderId="0" applyNumberFormat="0" applyFill="0" applyAlignment="0"/>
    <xf numFmtId="0" fontId="8" fillId="0" borderId="0" applyNumberFormat="0" applyFill="0" applyAlignment="0"/>
    <xf numFmtId="0" fontId="137" fillId="0" borderId="0">
      <alignment horizontal="justify" vertical="top"/>
    </xf>
    <xf numFmtId="0" fontId="196" fillId="47" borderId="0" applyNumberFormat="0" applyBorder="0" applyAlignment="0" applyProtection="0">
      <alignment vertical="center"/>
    </xf>
    <xf numFmtId="0" fontId="197" fillId="47" borderId="0" applyNumberFormat="0" applyBorder="0" applyAlignment="0" applyProtection="0"/>
    <xf numFmtId="0" fontId="197" fillId="47" borderId="0" applyNumberFormat="0" applyBorder="0" applyAlignment="0" applyProtection="0"/>
    <xf numFmtId="0" fontId="198" fillId="47" borderId="0" applyNumberFormat="0" applyBorder="0" applyAlignment="0" applyProtection="0"/>
    <xf numFmtId="0" fontId="63" fillId="0" borderId="3"/>
    <xf numFmtId="0" fontId="63" fillId="0" borderId="3"/>
    <xf numFmtId="0" fontId="38" fillId="0" borderId="0"/>
    <xf numFmtId="0" fontId="38" fillId="0" borderId="0"/>
    <xf numFmtId="0" fontId="63" fillId="0" borderId="3"/>
    <xf numFmtId="0" fontId="48" fillId="0" borderId="15" applyNumberFormat="0" applyAlignment="0">
      <alignment horizontal="center"/>
    </xf>
    <xf numFmtId="37" fontId="199" fillId="0" borderId="0"/>
    <xf numFmtId="0" fontId="200" fillId="0" borderId="3" applyNumberFormat="0" applyFont="0" applyFill="0" applyBorder="0" applyAlignment="0">
      <alignment horizontal="center"/>
    </xf>
    <xf numFmtId="279" fontId="63" fillId="0" borderId="0"/>
    <xf numFmtId="280" fontId="201" fillId="0" borderId="0"/>
    <xf numFmtId="281" fontId="8" fillId="0" borderId="0"/>
    <xf numFmtId="0" fontId="202" fillId="0" borderId="0"/>
    <xf numFmtId="279" fontId="63" fillId="0" borderId="0"/>
    <xf numFmtId="0" fontId="203" fillId="0" borderId="0"/>
    <xf numFmtId="0" fontId="8" fillId="0" borderId="0"/>
    <xf numFmtId="0" fontId="37" fillId="0" borderId="0"/>
    <xf numFmtId="0" fontId="37" fillId="0" borderId="0"/>
    <xf numFmtId="0" fontId="39" fillId="0" borderId="0"/>
    <xf numFmtId="0" fontId="8" fillId="0" borderId="0"/>
    <xf numFmtId="0" fontId="37" fillId="0" borderId="0"/>
    <xf numFmtId="0" fontId="39" fillId="0" borderId="0"/>
    <xf numFmtId="0" fontId="37" fillId="0" borderId="0"/>
    <xf numFmtId="0" fontId="8" fillId="0" borderId="0"/>
    <xf numFmtId="0" fontId="37" fillId="0" borderId="0"/>
    <xf numFmtId="0" fontId="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9" fillId="0" borderId="0"/>
    <xf numFmtId="0" fontId="37" fillId="0" borderId="0"/>
    <xf numFmtId="0" fontId="37" fillId="0" borderId="0"/>
    <xf numFmtId="0" fontId="126" fillId="0" borderId="0"/>
    <xf numFmtId="0" fontId="39" fillId="0" borderId="0"/>
    <xf numFmtId="0" fontId="1" fillId="0" borderId="0"/>
    <xf numFmtId="0" fontId="39" fillId="0" borderId="0"/>
    <xf numFmtId="0" fontId="125" fillId="0" borderId="0"/>
    <xf numFmtId="0" fontId="39" fillId="0" borderId="0"/>
    <xf numFmtId="0" fontId="5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6" fillId="0" borderId="0"/>
    <xf numFmtId="0" fontId="1" fillId="0" borderId="0"/>
    <xf numFmtId="0" fontId="12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125" fillId="0" borderId="0"/>
    <xf numFmtId="0" fontId="125" fillId="0" borderId="0"/>
    <xf numFmtId="0" fontId="12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9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51" fillId="0" borderId="0"/>
    <xf numFmtId="0" fontId="39" fillId="0" borderId="0"/>
    <xf numFmtId="0" fontId="39" fillId="0" borderId="0"/>
    <xf numFmtId="0" fontId="8" fillId="0" borderId="0"/>
    <xf numFmtId="0" fontId="129" fillId="0" borderId="0"/>
    <xf numFmtId="178" fontId="43" fillId="0" borderId="0">
      <protection locked="0"/>
    </xf>
    <xf numFmtId="0" fontId="8" fillId="0" borderId="0"/>
    <xf numFmtId="0" fontId="8" fillId="0" borderId="0"/>
    <xf numFmtId="0" fontId="70" fillId="0" borderId="0" applyFont="0"/>
    <xf numFmtId="0" fontId="140" fillId="0" borderId="0"/>
    <xf numFmtId="0" fontId="1" fillId="48" borderId="39" applyNumberFormat="0" applyFont="0" applyAlignment="0" applyProtection="0">
      <alignment vertical="center"/>
    </xf>
    <xf numFmtId="0" fontId="37" fillId="48" borderId="39" applyNumberFormat="0" applyFont="0" applyAlignment="0" applyProtection="0"/>
    <xf numFmtId="0" fontId="1" fillId="48" borderId="39" applyNumberFormat="0" applyFont="0" applyAlignment="0" applyProtection="0"/>
    <xf numFmtId="0" fontId="8" fillId="48" borderId="39" applyNumberFormat="0" applyFont="0" applyAlignment="0" applyProtection="0"/>
    <xf numFmtId="282" fontId="204" fillId="0" borderId="0" applyFont="0" applyFill="0" applyBorder="0" applyProtection="0">
      <alignment vertical="top" wrapText="1"/>
    </xf>
    <xf numFmtId="0" fontId="48" fillId="0" borderId="0"/>
    <xf numFmtId="3" fontId="205" fillId="0" borderId="0" applyFont="0" applyFill="0" applyBorder="0" applyAlignment="0" applyProtection="0"/>
    <xf numFmtId="166" fontId="67" fillId="0" borderId="0" applyFont="0" applyFill="0" applyBorder="0" applyAlignment="0" applyProtection="0"/>
    <xf numFmtId="0" fontId="206" fillId="0" borderId="0" applyNumberFormat="0" applyFill="0" applyBorder="0" applyAlignment="0" applyProtection="0"/>
    <xf numFmtId="0" fontId="206" fillId="0" borderId="0" applyNumberFormat="0" applyFill="0" applyBorder="0" applyAlignment="0" applyProtection="0"/>
    <xf numFmtId="0" fontId="206" fillId="0" borderId="0" applyNumberFormat="0" applyFill="0" applyBorder="0" applyAlignment="0" applyProtection="0"/>
    <xf numFmtId="0" fontId="206" fillId="0" borderId="0" applyNumberFormat="0" applyFill="0" applyBorder="0" applyAlignment="0" applyProtection="0"/>
    <xf numFmtId="0" fontId="20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 applyFont="0" applyFill="0" applyBorder="0" applyAlignment="0" applyProtection="0"/>
    <xf numFmtId="0" fontId="38" fillId="0" borderId="0"/>
    <xf numFmtId="0" fontId="207" fillId="35" borderId="40" applyNumberFormat="0" applyAlignment="0" applyProtection="0">
      <alignment vertical="center"/>
    </xf>
    <xf numFmtId="0" fontId="208" fillId="35" borderId="40" applyNumberFormat="0" applyAlignment="0" applyProtection="0"/>
    <xf numFmtId="0" fontId="208" fillId="35" borderId="40" applyNumberFormat="0" applyAlignment="0" applyProtection="0"/>
    <xf numFmtId="0" fontId="209" fillId="35" borderId="40" applyNumberFormat="0" applyAlignment="0" applyProtection="0"/>
    <xf numFmtId="168" fontId="210" fillId="0" borderId="15" applyFont="0" applyBorder="0" applyAlignment="0"/>
    <xf numFmtId="0" fontId="80" fillId="3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4" fontId="41" fillId="0" borderId="0">
      <alignment horizontal="center" wrapText="1"/>
      <protection locked="0"/>
    </xf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83" fontId="1" fillId="0" borderId="0" applyFont="0" applyFill="0" applyBorder="0" applyAlignment="0" applyProtection="0"/>
    <xf numFmtId="283" fontId="1" fillId="0" borderId="0" applyFont="0" applyFill="0" applyBorder="0" applyAlignment="0" applyProtection="0"/>
    <xf numFmtId="283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41" applyNumberFormat="0" applyBorder="0"/>
    <xf numFmtId="9" fontId="60" fillId="0" borderId="41" applyNumberFormat="0" applyBorder="0"/>
    <xf numFmtId="9" fontId="60" fillId="0" borderId="41" applyNumberFormat="0" applyBorder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212" fontId="106" fillId="0" borderId="0" applyFill="0" applyBorder="0" applyAlignment="0"/>
    <xf numFmtId="215" fontId="106" fillId="0" borderId="0" applyFill="0" applyBorder="0" applyAlignment="0"/>
    <xf numFmtId="216" fontId="106" fillId="0" borderId="0" applyFill="0" applyBorder="0" applyAlignment="0"/>
    <xf numFmtId="212" fontId="106" fillId="0" borderId="0" applyFill="0" applyBorder="0" applyAlignment="0"/>
    <xf numFmtId="5" fontId="211" fillId="0" borderId="0"/>
    <xf numFmtId="0" fontId="60" fillId="0" borderId="0" applyNumberFormat="0" applyFont="0" applyFill="0" applyBorder="0" applyAlignment="0" applyProtection="0">
      <alignment horizontal="left"/>
    </xf>
    <xf numFmtId="0" fontId="60" fillId="0" borderId="0" applyNumberFormat="0" applyFont="0" applyFill="0" applyBorder="0" applyAlignment="0" applyProtection="0">
      <alignment horizontal="left"/>
    </xf>
    <xf numFmtId="0" fontId="212" fillId="0" borderId="34">
      <alignment horizontal="center"/>
    </xf>
    <xf numFmtId="0" fontId="212" fillId="0" borderId="34">
      <alignment horizontal="center"/>
    </xf>
    <xf numFmtId="0" fontId="212" fillId="0" borderId="34">
      <alignment horizontal="center"/>
    </xf>
    <xf numFmtId="0" fontId="213" fillId="49" borderId="0" applyNumberFormat="0" applyFont="0" applyBorder="0" applyAlignment="0">
      <alignment horizontal="center"/>
    </xf>
    <xf numFmtId="14" fontId="214" fillId="0" borderId="0" applyNumberFormat="0" applyFill="0" applyBorder="0" applyAlignment="0" applyProtection="0">
      <alignment horizontal="left"/>
    </xf>
    <xf numFmtId="14" fontId="215" fillId="0" borderId="0" applyNumberFormat="0" applyFill="0" applyBorder="0" applyAlignment="0" applyProtection="0">
      <alignment horizontal="left"/>
    </xf>
    <xf numFmtId="284" fontId="1" fillId="0" borderId="0" applyNumberFormat="0" applyFill="0" applyBorder="0" applyAlignment="0" applyProtection="0">
      <alignment horizontal="left"/>
    </xf>
    <xf numFmtId="0" fontId="184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121" fillId="0" borderId="0" applyNumberFormat="0" applyFill="0" applyBorder="0" applyAlignment="0" applyProtection="0"/>
    <xf numFmtId="41" fontId="59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" fontId="216" fillId="50" borderId="42" applyNumberFormat="0" applyProtection="0">
      <alignment vertical="center"/>
    </xf>
    <xf numFmtId="4" fontId="217" fillId="50" borderId="42" applyNumberFormat="0" applyProtection="0">
      <alignment vertical="center"/>
    </xf>
    <xf numFmtId="4" fontId="218" fillId="50" borderId="42" applyNumberFormat="0" applyProtection="0">
      <alignment horizontal="left" vertical="center"/>
    </xf>
    <xf numFmtId="4" fontId="218" fillId="50" borderId="42" applyNumberFormat="0" applyProtection="0">
      <alignment horizontal="left" vertical="center" indent="1"/>
    </xf>
    <xf numFmtId="4" fontId="218" fillId="51" borderId="0" applyNumberFormat="0" applyProtection="0">
      <alignment horizontal="left" vertical="center"/>
    </xf>
    <xf numFmtId="4" fontId="218" fillId="51" borderId="0" applyNumberFormat="0" applyProtection="0">
      <alignment horizontal="left" vertical="center" indent="1"/>
    </xf>
    <xf numFmtId="4" fontId="218" fillId="52" borderId="42" applyNumberFormat="0" applyProtection="0">
      <alignment horizontal="right" vertical="center"/>
    </xf>
    <xf numFmtId="4" fontId="218" fillId="53" borderId="42" applyNumberFormat="0" applyProtection="0">
      <alignment horizontal="right" vertical="center"/>
    </xf>
    <xf numFmtId="4" fontId="218" fillId="54" borderId="42" applyNumberFormat="0" applyProtection="0">
      <alignment horizontal="right" vertical="center"/>
    </xf>
    <xf numFmtId="4" fontId="218" fillId="36" borderId="42" applyNumberFormat="0" applyProtection="0">
      <alignment horizontal="right" vertical="center"/>
    </xf>
    <xf numFmtId="4" fontId="218" fillId="55" borderId="42" applyNumberFormat="0" applyProtection="0">
      <alignment horizontal="right" vertical="center"/>
    </xf>
    <xf numFmtId="4" fontId="218" fillId="7" borderId="42" applyNumberFormat="0" applyProtection="0">
      <alignment horizontal="right" vertical="center"/>
    </xf>
    <xf numFmtId="4" fontId="218" fillId="56" borderId="42" applyNumberFormat="0" applyProtection="0">
      <alignment horizontal="right" vertical="center"/>
    </xf>
    <xf numFmtId="4" fontId="218" fillId="5" borderId="42" applyNumberFormat="0" applyProtection="0">
      <alignment horizontal="right" vertical="center"/>
    </xf>
    <xf numFmtId="4" fontId="218" fillId="57" borderId="42" applyNumberFormat="0" applyProtection="0">
      <alignment horizontal="right" vertical="center"/>
    </xf>
    <xf numFmtId="4" fontId="218" fillId="58" borderId="42" applyNumberFormat="0" applyProtection="0">
      <alignment horizontal="right" vertical="center"/>
    </xf>
    <xf numFmtId="4" fontId="216" fillId="59" borderId="43" applyNumberFormat="0" applyProtection="0">
      <alignment horizontal="left" vertical="center"/>
    </xf>
    <xf numFmtId="4" fontId="216" fillId="59" borderId="43" applyNumberFormat="0" applyProtection="0">
      <alignment horizontal="left" vertical="center" indent="1"/>
    </xf>
    <xf numFmtId="4" fontId="216" fillId="60" borderId="0" applyNumberFormat="0" applyProtection="0">
      <alignment horizontal="left" vertical="center"/>
    </xf>
    <xf numFmtId="4" fontId="216" fillId="60" borderId="0" applyNumberFormat="0" applyProtection="0">
      <alignment horizontal="left" vertical="center" indent="1"/>
    </xf>
    <xf numFmtId="4" fontId="216" fillId="51" borderId="0" applyNumberFormat="0" applyProtection="0">
      <alignment horizontal="left" vertical="center"/>
    </xf>
    <xf numFmtId="4" fontId="216" fillId="51" borderId="0" applyNumberFormat="0" applyProtection="0">
      <alignment horizontal="left" vertical="center" indent="1"/>
    </xf>
    <xf numFmtId="4" fontId="218" fillId="60" borderId="42" applyNumberFormat="0" applyProtection="0">
      <alignment horizontal="right" vertical="center"/>
    </xf>
    <xf numFmtId="4" fontId="62" fillId="60" borderId="0" applyNumberFormat="0" applyProtection="0">
      <alignment horizontal="left" vertical="center"/>
    </xf>
    <xf numFmtId="4" fontId="62" fillId="60" borderId="0" applyNumberFormat="0" applyProtection="0">
      <alignment horizontal="left" vertical="center" indent="1"/>
    </xf>
    <xf numFmtId="4" fontId="62" fillId="51" borderId="0" applyNumberFormat="0" applyProtection="0">
      <alignment horizontal="left" vertical="center"/>
    </xf>
    <xf numFmtId="4" fontId="62" fillId="51" borderId="0" applyNumberFormat="0" applyProtection="0">
      <alignment horizontal="left" vertical="center" indent="1"/>
    </xf>
    <xf numFmtId="4" fontId="218" fillId="41" borderId="42" applyNumberFormat="0" applyProtection="0">
      <alignment vertical="center"/>
    </xf>
    <xf numFmtId="4" fontId="219" fillId="41" borderId="42" applyNumberFormat="0" applyProtection="0">
      <alignment vertical="center"/>
    </xf>
    <xf numFmtId="4" fontId="216" fillId="60" borderId="44" applyNumberFormat="0" applyProtection="0">
      <alignment horizontal="left" vertical="center"/>
    </xf>
    <xf numFmtId="4" fontId="216" fillId="60" borderId="44" applyNumberFormat="0" applyProtection="0">
      <alignment horizontal="left" vertical="center" indent="1"/>
    </xf>
    <xf numFmtId="4" fontId="218" fillId="41" borderId="42" applyNumberFormat="0" applyProtection="0">
      <alignment horizontal="right" vertical="center"/>
    </xf>
    <xf numFmtId="4" fontId="219" fillId="41" borderId="42" applyNumberFormat="0" applyProtection="0">
      <alignment horizontal="right" vertical="center"/>
    </xf>
    <xf numFmtId="4" fontId="216" fillId="60" borderId="42" applyNumberFormat="0" applyProtection="0">
      <alignment horizontal="left" vertical="center"/>
    </xf>
    <xf numFmtId="4" fontId="216" fillId="60" borderId="42" applyNumberFormat="0" applyProtection="0">
      <alignment horizontal="left" vertical="center" indent="1"/>
    </xf>
    <xf numFmtId="4" fontId="220" fillId="44" borderId="44" applyNumberFormat="0" applyProtection="0">
      <alignment horizontal="left" vertical="center"/>
    </xf>
    <xf numFmtId="4" fontId="220" fillId="44" borderId="44" applyNumberFormat="0" applyProtection="0">
      <alignment horizontal="left" vertical="center" indent="1"/>
    </xf>
    <xf numFmtId="4" fontId="221" fillId="41" borderId="42" applyNumberFormat="0" applyProtection="0">
      <alignment horizontal="right" vertical="center"/>
    </xf>
    <xf numFmtId="285" fontId="222" fillId="0" borderId="0" applyFont="0" applyFill="0" applyBorder="0" applyAlignment="0" applyProtection="0"/>
    <xf numFmtId="0" fontId="213" fillId="1" borderId="13" applyNumberFormat="0" applyFont="0" applyAlignment="0">
      <alignment horizontal="center"/>
    </xf>
    <xf numFmtId="0" fontId="223" fillId="0" borderId="0" applyNumberFormat="0" applyFill="0" applyBorder="0" applyAlignment="0" applyProtection="0"/>
    <xf numFmtId="0" fontId="224" fillId="0" borderId="0" applyNumberFormat="0" applyFill="0" applyBorder="0" applyAlignment="0" applyProtection="0">
      <alignment vertical="top"/>
      <protection locked="0"/>
    </xf>
    <xf numFmtId="3" fontId="43" fillId="0" borderId="0"/>
    <xf numFmtId="0" fontId="225" fillId="0" borderId="0" applyNumberFormat="0" applyFill="0" applyBorder="0" applyAlignment="0" applyProtection="0"/>
    <xf numFmtId="0" fontId="226" fillId="0" borderId="0" applyNumberFormat="0" applyFill="0" applyBorder="0" applyAlignment="0">
      <alignment horizontal="center"/>
    </xf>
    <xf numFmtId="0" fontId="1" fillId="0" borderId="0"/>
    <xf numFmtId="168" fontId="227" fillId="0" borderId="0" applyNumberFormat="0" applyBorder="0" applyAlignment="0">
      <alignment horizontal="centerContinuous"/>
    </xf>
    <xf numFmtId="0" fontId="61" fillId="0" borderId="0"/>
    <xf numFmtId="0" fontId="60" fillId="0" borderId="0"/>
    <xf numFmtId="0" fontId="61" fillId="0" borderId="0"/>
    <xf numFmtId="41" fontId="59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95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8" fontId="50" fillId="0" borderId="0" applyFont="0" applyFill="0" applyBorder="0" applyAlignment="0" applyProtection="0"/>
    <xf numFmtId="41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42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193" fontId="43" fillId="0" borderId="0" applyFont="0" applyFill="0" applyBorder="0" applyAlignment="0" applyProtection="0"/>
    <xf numFmtId="193" fontId="59" fillId="0" borderId="0" applyFont="0" applyFill="0" applyBorder="0" applyAlignment="0" applyProtection="0"/>
    <xf numFmtId="0" fontId="48" fillId="0" borderId="0"/>
    <xf numFmtId="0" fontId="48" fillId="0" borderId="0"/>
    <xf numFmtId="286" fontId="63" fillId="0" borderId="0" applyFont="0" applyFill="0" applyBorder="0" applyAlignment="0" applyProtection="0"/>
    <xf numFmtId="286" fontId="63" fillId="0" borderId="0" applyFont="0" applyFill="0" applyBorder="0" applyAlignment="0" applyProtection="0"/>
    <xf numFmtId="42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193" fontId="43" fillId="0" borderId="0" applyFont="0" applyFill="0" applyBorder="0" applyAlignment="0" applyProtection="0"/>
    <xf numFmtId="193" fontId="59" fillId="0" borderId="0" applyFont="0" applyFill="0" applyBorder="0" applyAlignment="0" applyProtection="0"/>
    <xf numFmtId="0" fontId="48" fillId="0" borderId="0"/>
    <xf numFmtId="0" fontId="48" fillId="0" borderId="0"/>
    <xf numFmtId="286" fontId="63" fillId="0" borderId="0" applyFont="0" applyFill="0" applyBorder="0" applyAlignment="0" applyProtection="0"/>
    <xf numFmtId="286" fontId="63" fillId="0" borderId="0" applyFont="0" applyFill="0" applyBorder="0" applyAlignment="0" applyProtection="0"/>
    <xf numFmtId="187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14" fontId="228" fillId="0" borderId="0"/>
    <xf numFmtId="14" fontId="229" fillId="0" borderId="0"/>
    <xf numFmtId="0" fontId="230" fillId="0" borderId="0"/>
    <xf numFmtId="0" fontId="192" fillId="0" borderId="0"/>
    <xf numFmtId="0" fontId="193" fillId="0" borderId="0"/>
    <xf numFmtId="0" fontId="231" fillId="43" borderId="0">
      <alignment wrapText="1"/>
    </xf>
    <xf numFmtId="40" fontId="232" fillId="0" borderId="0" applyBorder="0">
      <alignment horizontal="right"/>
    </xf>
    <xf numFmtId="40" fontId="233" fillId="0" borderId="0" applyBorder="0">
      <alignment horizontal="right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8" fontId="8" fillId="0" borderId="19">
      <alignment horizontal="right" vertical="center"/>
    </xf>
    <xf numFmtId="289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1" fontId="8" fillId="0" borderId="19">
      <alignment horizontal="right" vertical="center"/>
    </xf>
    <xf numFmtId="291" fontId="8" fillId="0" borderId="19">
      <alignment horizontal="right" vertical="center"/>
    </xf>
    <xf numFmtId="291" fontId="8" fillId="0" borderId="19">
      <alignment horizontal="right" vertical="center"/>
    </xf>
    <xf numFmtId="291" fontId="8" fillId="0" borderId="19">
      <alignment horizontal="right" vertical="center"/>
    </xf>
    <xf numFmtId="291" fontId="8" fillId="0" borderId="19">
      <alignment horizontal="right" vertical="center"/>
    </xf>
    <xf numFmtId="291" fontId="8" fillId="0" borderId="19">
      <alignment horizontal="right" vertical="center"/>
    </xf>
    <xf numFmtId="291" fontId="8" fillId="0" borderId="19">
      <alignment horizontal="right" vertical="center"/>
    </xf>
    <xf numFmtId="291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77" fontId="8" fillId="0" borderId="19">
      <alignment horizontal="right" vertical="center"/>
    </xf>
    <xf numFmtId="277" fontId="8" fillId="0" borderId="19">
      <alignment horizontal="right" vertical="center"/>
    </xf>
    <xf numFmtId="277" fontId="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92" fontId="234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77" fontId="8" fillId="0" borderId="19">
      <alignment horizontal="right" vertical="center"/>
    </xf>
    <xf numFmtId="277" fontId="8" fillId="0" borderId="19">
      <alignment horizontal="right" vertical="center"/>
    </xf>
    <xf numFmtId="277" fontId="8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94" fontId="50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87" fontId="63" fillId="0" borderId="19">
      <alignment horizontal="right" vertical="center"/>
    </xf>
    <xf numFmtId="294" fontId="50" fillId="0" borderId="19">
      <alignment horizontal="right" vertical="center"/>
    </xf>
    <xf numFmtId="287" fontId="63" fillId="0" borderId="19">
      <alignment horizontal="right" vertical="center"/>
    </xf>
    <xf numFmtId="173" fontId="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94" fontId="50" fillId="0" borderId="19">
      <alignment horizontal="right" vertical="center"/>
    </xf>
    <xf numFmtId="295" fontId="235" fillId="0" borderId="19">
      <alignment horizontal="right" vertical="center"/>
    </xf>
    <xf numFmtId="295" fontId="59" fillId="0" borderId="19">
      <alignment horizontal="right" vertical="center"/>
    </xf>
    <xf numFmtId="295" fontId="235" fillId="0" borderId="19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6" fontId="59" fillId="0" borderId="45">
      <alignment horizontal="right" vertical="center"/>
    </xf>
    <xf numFmtId="295" fontId="59" fillId="0" borderId="19">
      <alignment horizontal="right" vertical="center"/>
    </xf>
    <xf numFmtId="296" fontId="59" fillId="0" borderId="45">
      <alignment horizontal="right" vertical="center"/>
    </xf>
    <xf numFmtId="296" fontId="59" fillId="0" borderId="45">
      <alignment horizontal="right" vertical="center"/>
    </xf>
    <xf numFmtId="296" fontId="59" fillId="0" borderId="45">
      <alignment horizontal="right" vertical="center"/>
    </xf>
    <xf numFmtId="296" fontId="59" fillId="0" borderId="45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6" fontId="59" fillId="0" borderId="45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5" fontId="235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95" fontId="235" fillId="0" borderId="19">
      <alignment horizontal="right" vertical="center"/>
    </xf>
    <xf numFmtId="294" fontId="50" fillId="0" borderId="19">
      <alignment horizontal="right" vertical="center"/>
    </xf>
    <xf numFmtId="297" fontId="48" fillId="0" borderId="19">
      <alignment horizontal="right" vertical="center"/>
    </xf>
    <xf numFmtId="294" fontId="50" fillId="0" borderId="19">
      <alignment horizontal="right" vertical="center"/>
    </xf>
    <xf numFmtId="297" fontId="48" fillId="0" borderId="19">
      <alignment horizontal="right" vertical="center"/>
    </xf>
    <xf numFmtId="294" fontId="50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5" fontId="235" fillId="0" borderId="19">
      <alignment horizontal="right" vertical="center"/>
    </xf>
    <xf numFmtId="295" fontId="235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7" fontId="4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173" fontId="8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8" fontId="8" fillId="0" borderId="19">
      <alignment horizontal="right" vertical="center"/>
    </xf>
    <xf numFmtId="295" fontId="59" fillId="0" borderId="19">
      <alignment horizontal="right" vertical="center"/>
    </xf>
    <xf numFmtId="294" fontId="50" fillId="0" borderId="19">
      <alignment horizontal="right" vertical="center"/>
    </xf>
    <xf numFmtId="298" fontId="8" fillId="0" borderId="19">
      <alignment horizontal="right" vertical="center"/>
    </xf>
    <xf numFmtId="295" fontId="59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4" fontId="50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95" fontId="59" fillId="0" borderId="19">
      <alignment horizontal="right" vertical="center"/>
    </xf>
    <xf numFmtId="298" fontId="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5" fontId="59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5" fontId="235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95" fontId="59" fillId="0" borderId="19">
      <alignment horizontal="right" vertical="center"/>
    </xf>
    <xf numFmtId="297" fontId="48" fillId="0" borderId="19">
      <alignment horizontal="right" vertical="center"/>
    </xf>
    <xf numFmtId="295" fontId="59" fillId="0" borderId="19">
      <alignment horizontal="right" vertical="center"/>
    </xf>
    <xf numFmtId="296" fontId="59" fillId="0" borderId="45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6" fontId="59" fillId="0" borderId="45">
      <alignment horizontal="right" vertical="center"/>
    </xf>
    <xf numFmtId="296" fontId="59" fillId="0" borderId="45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5" fontId="59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5" fontId="59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5" fontId="235" fillId="0" borderId="19">
      <alignment horizontal="right" vertical="center"/>
    </xf>
    <xf numFmtId="295" fontId="59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7" fontId="48" fillId="0" borderId="19">
      <alignment horizontal="right" vertical="center"/>
    </xf>
    <xf numFmtId="295" fontId="59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5" fontId="59" fillId="0" borderId="19">
      <alignment horizontal="right" vertical="center"/>
    </xf>
    <xf numFmtId="297" fontId="4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4" fontId="50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5" fontId="235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92" fontId="234" fillId="0" borderId="19">
      <alignment horizontal="right" vertical="center"/>
    </xf>
    <xf numFmtId="294" fontId="50" fillId="0" borderId="19">
      <alignment horizontal="right" vertical="center"/>
    </xf>
    <xf numFmtId="300" fontId="88" fillId="0" borderId="19">
      <alignment horizontal="right" vertical="center"/>
    </xf>
    <xf numFmtId="292" fontId="234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7" fontId="48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87" fontId="63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5" fontId="59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5" fontId="59" fillId="0" borderId="19">
      <alignment horizontal="right" vertical="center"/>
    </xf>
    <xf numFmtId="294" fontId="50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300" fontId="88" fillId="0" borderId="19">
      <alignment horizontal="right" vertical="center"/>
    </xf>
    <xf numFmtId="300" fontId="88" fillId="0" borderId="19">
      <alignment horizontal="right" vertical="center"/>
    </xf>
    <xf numFmtId="300" fontId="88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2" fontId="234" fillId="0" borderId="19">
      <alignment horizontal="right" vertical="center"/>
    </xf>
    <xf numFmtId="300" fontId="88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92" fontId="234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300" fontId="88" fillId="0" borderId="19">
      <alignment horizontal="right" vertical="center"/>
    </xf>
    <xf numFmtId="292" fontId="234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300" fontId="88" fillId="0" borderId="19">
      <alignment horizontal="right" vertical="center"/>
    </xf>
    <xf numFmtId="300" fontId="88" fillId="0" borderId="19">
      <alignment horizontal="right" vertical="center"/>
    </xf>
    <xf numFmtId="300" fontId="88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300" fontId="8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300" fontId="88" fillId="0" borderId="19">
      <alignment horizontal="right" vertical="center"/>
    </xf>
    <xf numFmtId="300" fontId="88" fillId="0" borderId="19">
      <alignment horizontal="right" vertical="center"/>
    </xf>
    <xf numFmtId="300" fontId="88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92" fontId="234" fillId="0" borderId="19">
      <alignment horizontal="right" vertical="center"/>
    </xf>
    <xf numFmtId="287" fontId="63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2" fontId="234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7" fontId="48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97" fontId="48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87" fontId="63" fillId="0" borderId="19">
      <alignment horizontal="right" vertical="center"/>
    </xf>
    <xf numFmtId="274" fontId="88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87" fontId="63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98" fontId="8" fillId="0" borderId="19">
      <alignment horizontal="right" vertical="center"/>
    </xf>
    <xf numFmtId="294" fontId="50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94" fontId="50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94" fontId="50" fillId="0" borderId="19">
      <alignment horizontal="right" vertical="center"/>
    </xf>
    <xf numFmtId="173" fontId="8" fillId="0" borderId="19">
      <alignment horizontal="right" vertical="center"/>
    </xf>
    <xf numFmtId="274" fontId="88" fillId="0" borderId="19">
      <alignment horizontal="right" vertical="center"/>
    </xf>
    <xf numFmtId="298" fontId="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87" fontId="63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87" fontId="63" fillId="0" borderId="19">
      <alignment horizontal="right" vertical="center"/>
    </xf>
    <xf numFmtId="274" fontId="88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74" fontId="8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173" fontId="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173" fontId="8" fillId="0" borderId="19">
      <alignment horizontal="right" vertical="center"/>
    </xf>
    <xf numFmtId="298" fontId="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298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98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87" fontId="63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173" fontId="8" fillId="0" borderId="19">
      <alignment horizontal="right" vertical="center"/>
    </xf>
    <xf numFmtId="295" fontId="235" fillId="0" borderId="19">
      <alignment horizontal="right" vertical="center"/>
    </xf>
    <xf numFmtId="295" fontId="59" fillId="0" borderId="19">
      <alignment horizontal="right" vertical="center"/>
    </xf>
    <xf numFmtId="295" fontId="235" fillId="0" borderId="19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6" fontId="59" fillId="0" borderId="45">
      <alignment horizontal="right" vertical="center"/>
    </xf>
    <xf numFmtId="295" fontId="59" fillId="0" borderId="19">
      <alignment horizontal="right" vertical="center"/>
    </xf>
    <xf numFmtId="296" fontId="59" fillId="0" borderId="45">
      <alignment horizontal="right" vertical="center"/>
    </xf>
    <xf numFmtId="296" fontId="59" fillId="0" borderId="45">
      <alignment horizontal="right" vertical="center"/>
    </xf>
    <xf numFmtId="296" fontId="59" fillId="0" borderId="45">
      <alignment horizontal="right" vertical="center"/>
    </xf>
    <xf numFmtId="296" fontId="59" fillId="0" borderId="45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6" fontId="59" fillId="0" borderId="45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5" fontId="235" fillId="0" borderId="19">
      <alignment horizontal="right" vertical="center"/>
    </xf>
    <xf numFmtId="173" fontId="8" fillId="0" borderId="19">
      <alignment horizontal="right" vertical="center"/>
    </xf>
    <xf numFmtId="294" fontId="50" fillId="0" borderId="19">
      <alignment horizontal="right" vertical="center"/>
    </xf>
    <xf numFmtId="287" fontId="63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45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300" fontId="88" fillId="0" borderId="19">
      <alignment horizontal="right" vertical="center"/>
    </xf>
    <xf numFmtId="300" fontId="88" fillId="0" borderId="19">
      <alignment horizontal="right" vertical="center"/>
    </xf>
    <xf numFmtId="300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173" fontId="8" fillId="0" borderId="19">
      <alignment horizontal="right" vertical="center"/>
    </xf>
    <xf numFmtId="303" fontId="8" fillId="0" borderId="45">
      <alignment horizontal="right" vertical="center"/>
    </xf>
    <xf numFmtId="303" fontId="8" fillId="0" borderId="45">
      <alignment horizontal="right" vertical="center"/>
    </xf>
    <xf numFmtId="303" fontId="8" fillId="0" borderId="45">
      <alignment horizontal="right" vertical="center"/>
    </xf>
    <xf numFmtId="274" fontId="88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303" fontId="8" fillId="0" borderId="45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300" fontId="88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304" fontId="236" fillId="7" borderId="18" applyFont="0" applyFill="0" applyBorder="0"/>
    <xf numFmtId="303" fontId="8" fillId="0" borderId="45">
      <alignment horizontal="right" vertical="center"/>
    </xf>
    <xf numFmtId="303" fontId="8" fillId="0" borderId="45">
      <alignment horizontal="right" vertical="center"/>
    </xf>
    <xf numFmtId="303" fontId="8" fillId="0" borderId="45">
      <alignment horizontal="right" vertical="center"/>
    </xf>
    <xf numFmtId="303" fontId="8" fillId="0" borderId="45">
      <alignment horizontal="right" vertical="center"/>
    </xf>
    <xf numFmtId="300" fontId="8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304" fontId="236" fillId="7" borderId="18" applyFont="0" applyFill="0" applyBorder="0"/>
    <xf numFmtId="303" fontId="8" fillId="0" borderId="45">
      <alignment horizontal="right" vertical="center"/>
    </xf>
    <xf numFmtId="303" fontId="8" fillId="0" borderId="45">
      <alignment horizontal="right" vertical="center"/>
    </xf>
    <xf numFmtId="303" fontId="8" fillId="0" borderId="45">
      <alignment horizontal="right" vertical="center"/>
    </xf>
    <xf numFmtId="303" fontId="8" fillId="0" borderId="45">
      <alignment horizontal="right" vertical="center"/>
    </xf>
    <xf numFmtId="300" fontId="88" fillId="0" borderId="19">
      <alignment horizontal="right" vertical="center"/>
    </xf>
    <xf numFmtId="300" fontId="88" fillId="0" borderId="19">
      <alignment horizontal="right" vertical="center"/>
    </xf>
    <xf numFmtId="300" fontId="8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94" fontId="50" fillId="0" borderId="19">
      <alignment horizontal="right" vertical="center"/>
    </xf>
    <xf numFmtId="173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94" fontId="50" fillId="0" borderId="19">
      <alignment horizontal="right" vertical="center"/>
    </xf>
    <xf numFmtId="305" fontId="1" fillId="0" borderId="19">
      <alignment horizontal="right" vertical="center"/>
    </xf>
    <xf numFmtId="305" fontId="1" fillId="0" borderId="19">
      <alignment horizontal="right" vertical="center"/>
    </xf>
    <xf numFmtId="305" fontId="1" fillId="0" borderId="19">
      <alignment horizontal="right" vertical="center"/>
    </xf>
    <xf numFmtId="305" fontId="1" fillId="0" borderId="19">
      <alignment horizontal="right" vertical="center"/>
    </xf>
    <xf numFmtId="305" fontId="1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5" fontId="235" fillId="0" borderId="19">
      <alignment horizontal="right" vertical="center"/>
    </xf>
    <xf numFmtId="295" fontId="59" fillId="0" borderId="19">
      <alignment horizontal="right" vertical="center"/>
    </xf>
    <xf numFmtId="295" fontId="235" fillId="0" borderId="19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6" fontId="59" fillId="0" borderId="45">
      <alignment horizontal="right" vertical="center"/>
    </xf>
    <xf numFmtId="295" fontId="59" fillId="0" borderId="19">
      <alignment horizontal="right" vertical="center"/>
    </xf>
    <xf numFmtId="296" fontId="59" fillId="0" borderId="45">
      <alignment horizontal="right" vertical="center"/>
    </xf>
    <xf numFmtId="296" fontId="59" fillId="0" borderId="45">
      <alignment horizontal="right" vertical="center"/>
    </xf>
    <xf numFmtId="296" fontId="59" fillId="0" borderId="45">
      <alignment horizontal="right" vertical="center"/>
    </xf>
    <xf numFmtId="296" fontId="59" fillId="0" borderId="45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6" fontId="59" fillId="0" borderId="45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5" fontId="59" fillId="0" borderId="19">
      <alignment horizontal="right" vertical="center"/>
    </xf>
    <xf numFmtId="295" fontId="235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300" fontId="88" fillId="0" borderId="19">
      <alignment horizontal="right" vertical="center"/>
    </xf>
    <xf numFmtId="300" fontId="88" fillId="0" borderId="19">
      <alignment horizontal="right" vertical="center"/>
    </xf>
    <xf numFmtId="300" fontId="8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94" fontId="50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306" fontId="8" fillId="0" borderId="19">
      <alignment horizontal="right" vertical="center"/>
    </xf>
    <xf numFmtId="277" fontId="8" fillId="0" borderId="19">
      <alignment horizontal="right" vertical="center"/>
    </xf>
    <xf numFmtId="277" fontId="8" fillId="0" borderId="19">
      <alignment horizontal="right" vertical="center"/>
    </xf>
    <xf numFmtId="277" fontId="8" fillId="0" borderId="19">
      <alignment horizontal="right" vertical="center"/>
    </xf>
    <xf numFmtId="277" fontId="8" fillId="0" borderId="19">
      <alignment horizontal="right" vertical="center"/>
    </xf>
    <xf numFmtId="277" fontId="8" fillId="0" borderId="19">
      <alignment horizontal="right" vertical="center"/>
    </xf>
    <xf numFmtId="277" fontId="8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98" fontId="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88" fontId="8" fillId="0" borderId="19">
      <alignment horizontal="right" vertical="center"/>
    </xf>
    <xf numFmtId="289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1" fontId="8" fillId="0" borderId="19">
      <alignment horizontal="right" vertical="center"/>
    </xf>
    <xf numFmtId="291" fontId="8" fillId="0" borderId="19">
      <alignment horizontal="right" vertical="center"/>
    </xf>
    <xf numFmtId="291" fontId="8" fillId="0" borderId="19">
      <alignment horizontal="right" vertical="center"/>
    </xf>
    <xf numFmtId="291" fontId="8" fillId="0" borderId="19">
      <alignment horizontal="right" vertical="center"/>
    </xf>
    <xf numFmtId="291" fontId="8" fillId="0" borderId="19">
      <alignment horizontal="right" vertical="center"/>
    </xf>
    <xf numFmtId="291" fontId="8" fillId="0" borderId="19">
      <alignment horizontal="right" vertical="center"/>
    </xf>
    <xf numFmtId="291" fontId="8" fillId="0" borderId="19">
      <alignment horizontal="right" vertical="center"/>
    </xf>
    <xf numFmtId="291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87" fontId="63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7" fontId="8" fillId="0" borderId="19">
      <alignment horizontal="right" vertical="center"/>
    </xf>
    <xf numFmtId="277" fontId="8" fillId="0" borderId="19">
      <alignment horizontal="right" vertical="center"/>
    </xf>
    <xf numFmtId="277" fontId="8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3" fontId="234" fillId="0" borderId="45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301" fontId="63" fillId="0" borderId="45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77" fontId="8" fillId="0" borderId="19">
      <alignment horizontal="right" vertical="center"/>
    </xf>
    <xf numFmtId="277" fontId="8" fillId="0" borderId="19">
      <alignment horizontal="right" vertical="center"/>
    </xf>
    <xf numFmtId="277" fontId="8" fillId="0" borderId="19">
      <alignment horizontal="right" vertical="center"/>
    </xf>
    <xf numFmtId="294" fontId="50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300" fontId="88" fillId="0" borderId="19">
      <alignment horizontal="right" vertical="center"/>
    </xf>
    <xf numFmtId="300" fontId="88" fillId="0" borderId="19">
      <alignment horizontal="right" vertical="center"/>
    </xf>
    <xf numFmtId="300" fontId="88" fillId="0" borderId="19">
      <alignment horizontal="right" vertical="center"/>
    </xf>
    <xf numFmtId="294" fontId="50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87" fontId="63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8" fontId="88" fillId="0" borderId="45">
      <alignment horizontal="right" vertical="center"/>
    </xf>
    <xf numFmtId="308" fontId="88" fillId="0" borderId="45">
      <alignment horizontal="right" vertical="center"/>
    </xf>
    <xf numFmtId="308" fontId="88" fillId="0" borderId="45">
      <alignment horizontal="right" vertical="center"/>
    </xf>
    <xf numFmtId="308" fontId="88" fillId="0" borderId="45">
      <alignment horizontal="right" vertical="center"/>
    </xf>
    <xf numFmtId="308" fontId="88" fillId="0" borderId="45">
      <alignment horizontal="right" vertical="center"/>
    </xf>
    <xf numFmtId="308" fontId="88" fillId="0" borderId="45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8" fontId="88" fillId="0" borderId="45">
      <alignment horizontal="right" vertical="center"/>
    </xf>
    <xf numFmtId="308" fontId="88" fillId="0" borderId="45">
      <alignment horizontal="right" vertical="center"/>
    </xf>
    <xf numFmtId="308" fontId="88" fillId="0" borderId="45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8" fontId="88" fillId="0" borderId="45">
      <alignment horizontal="right" vertical="center"/>
    </xf>
    <xf numFmtId="308" fontId="88" fillId="0" borderId="45">
      <alignment horizontal="right" vertical="center"/>
    </xf>
    <xf numFmtId="308" fontId="88" fillId="0" borderId="45">
      <alignment horizontal="right" vertical="center"/>
    </xf>
    <xf numFmtId="308" fontId="88" fillId="0" borderId="45">
      <alignment horizontal="right" vertical="center"/>
    </xf>
    <xf numFmtId="308" fontId="88" fillId="0" borderId="45">
      <alignment horizontal="right" vertical="center"/>
    </xf>
    <xf numFmtId="308" fontId="88" fillId="0" borderId="45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8" fontId="88" fillId="0" borderId="45">
      <alignment horizontal="right" vertical="center"/>
    </xf>
    <xf numFmtId="308" fontId="88" fillId="0" borderId="45">
      <alignment horizontal="right" vertical="center"/>
    </xf>
    <xf numFmtId="308" fontId="88" fillId="0" borderId="45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302" fontId="88" fillId="0" borderId="19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301" fontId="63" fillId="0" borderId="45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304" fontId="236" fillId="7" borderId="18" applyFont="0" applyFill="0" applyBorder="0"/>
    <xf numFmtId="277" fontId="8" fillId="0" borderId="19">
      <alignment horizontal="right" vertical="center"/>
    </xf>
    <xf numFmtId="294" fontId="50" fillId="0" borderId="19">
      <alignment horizontal="right" vertical="center"/>
    </xf>
    <xf numFmtId="277" fontId="8" fillId="0" borderId="19">
      <alignment horizontal="right" vertical="center"/>
    </xf>
    <xf numFmtId="277" fontId="8" fillId="0" borderId="19">
      <alignment horizontal="right" vertical="center"/>
    </xf>
    <xf numFmtId="277" fontId="8" fillId="0" borderId="19">
      <alignment horizontal="right" vertical="center"/>
    </xf>
    <xf numFmtId="277" fontId="8" fillId="0" borderId="19">
      <alignment horizontal="right" vertical="center"/>
    </xf>
    <xf numFmtId="277" fontId="8" fillId="0" borderId="19">
      <alignment horizontal="right" vertical="center"/>
    </xf>
    <xf numFmtId="277" fontId="8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77" fontId="8" fillId="0" borderId="19">
      <alignment horizontal="right" vertical="center"/>
    </xf>
    <xf numFmtId="277" fontId="8" fillId="0" borderId="19">
      <alignment horizontal="right" vertical="center"/>
    </xf>
    <xf numFmtId="277" fontId="8" fillId="0" borderId="19">
      <alignment horizontal="right" vertical="center"/>
    </xf>
    <xf numFmtId="294" fontId="50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4" fontId="50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77" fontId="8" fillId="0" borderId="19">
      <alignment horizontal="right" vertical="center"/>
    </xf>
    <xf numFmtId="277" fontId="8" fillId="0" borderId="19">
      <alignment horizontal="right" vertical="center"/>
    </xf>
    <xf numFmtId="277" fontId="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74" fontId="88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94" fontId="50" fillId="0" borderId="19">
      <alignment horizontal="right" vertical="center"/>
    </xf>
    <xf numFmtId="288" fontId="8" fillId="0" borderId="19">
      <alignment horizontal="right" vertical="center"/>
    </xf>
    <xf numFmtId="289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1" fontId="8" fillId="0" borderId="19">
      <alignment horizontal="right" vertical="center"/>
    </xf>
    <xf numFmtId="291" fontId="8" fillId="0" borderId="19">
      <alignment horizontal="right" vertical="center"/>
    </xf>
    <xf numFmtId="291" fontId="8" fillId="0" borderId="19">
      <alignment horizontal="right" vertical="center"/>
    </xf>
    <xf numFmtId="291" fontId="8" fillId="0" borderId="19">
      <alignment horizontal="right" vertical="center"/>
    </xf>
    <xf numFmtId="291" fontId="8" fillId="0" borderId="19">
      <alignment horizontal="right" vertical="center"/>
    </xf>
    <xf numFmtId="291" fontId="8" fillId="0" borderId="19">
      <alignment horizontal="right" vertical="center"/>
    </xf>
    <xf numFmtId="291" fontId="8" fillId="0" borderId="19">
      <alignment horizontal="right" vertical="center"/>
    </xf>
    <xf numFmtId="291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90" fontId="8" fillId="0" borderId="45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88" fontId="8" fillId="0" borderId="19">
      <alignment horizontal="right" vertical="center"/>
    </xf>
    <xf numFmtId="292" fontId="234" fillId="0" borderId="19">
      <alignment horizontal="right" vertical="center"/>
    </xf>
    <xf numFmtId="292" fontId="234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9" fontId="48" fillId="0" borderId="45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87" fontId="63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7" fontId="48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294" fontId="50" fillId="0" borderId="19">
      <alignment horizontal="right" vertical="center"/>
    </xf>
    <xf numFmtId="0" fontId="8" fillId="0" borderId="0"/>
    <xf numFmtId="0" fontId="8" fillId="0" borderId="0"/>
    <xf numFmtId="0" fontId="8" fillId="0" borderId="0"/>
    <xf numFmtId="297" fontId="48" fillId="0" borderId="19">
      <alignment horizontal="right" vertical="center"/>
    </xf>
    <xf numFmtId="297" fontId="48" fillId="0" borderId="19">
      <alignment horizontal="right" vertical="center"/>
    </xf>
    <xf numFmtId="0" fontId="8" fillId="0" borderId="0"/>
    <xf numFmtId="297" fontId="48" fillId="0" borderId="19">
      <alignment horizontal="right" vertical="center"/>
    </xf>
    <xf numFmtId="0" fontId="8" fillId="0" borderId="0"/>
    <xf numFmtId="0" fontId="8" fillId="0" borderId="0"/>
    <xf numFmtId="0" fontId="8" fillId="0" borderId="0"/>
    <xf numFmtId="297" fontId="48" fillId="0" borderId="19">
      <alignment horizontal="right" vertical="center"/>
    </xf>
    <xf numFmtId="297" fontId="48" fillId="0" borderId="19">
      <alignment horizontal="right" vertical="center"/>
    </xf>
    <xf numFmtId="0" fontId="8" fillId="0" borderId="0"/>
    <xf numFmtId="297" fontId="48" fillId="0" borderId="19">
      <alignment horizontal="right" vertical="center"/>
    </xf>
    <xf numFmtId="0" fontId="8" fillId="0" borderId="0"/>
    <xf numFmtId="297" fontId="48" fillId="0" borderId="19">
      <alignment horizontal="right" vertical="center"/>
    </xf>
    <xf numFmtId="0" fontId="8" fillId="0" borderId="0"/>
    <xf numFmtId="297" fontId="48" fillId="0" borderId="19">
      <alignment horizontal="right" vertical="center"/>
    </xf>
    <xf numFmtId="0" fontId="8" fillId="0" borderId="0"/>
    <xf numFmtId="0" fontId="8" fillId="0" borderId="0"/>
    <xf numFmtId="0" fontId="8" fillId="0" borderId="0"/>
    <xf numFmtId="287" fontId="63" fillId="0" borderId="19">
      <alignment horizontal="right" vertical="center"/>
    </xf>
    <xf numFmtId="0" fontId="8" fillId="0" borderId="0"/>
    <xf numFmtId="287" fontId="63" fillId="0" borderId="19">
      <alignment horizontal="right" vertical="center"/>
    </xf>
    <xf numFmtId="287" fontId="63" fillId="0" borderId="19">
      <alignment horizontal="right" vertical="center"/>
    </xf>
    <xf numFmtId="287" fontId="63" fillId="0" borderId="19">
      <alignment horizontal="right" vertical="center"/>
    </xf>
    <xf numFmtId="0" fontId="8" fillId="0" borderId="0"/>
    <xf numFmtId="0" fontId="8" fillId="0" borderId="0"/>
    <xf numFmtId="0" fontId="8" fillId="0" borderId="0"/>
    <xf numFmtId="309" fontId="237" fillId="0" borderId="19">
      <alignment horizontal="right" vertical="center"/>
    </xf>
    <xf numFmtId="0" fontId="8" fillId="0" borderId="0"/>
    <xf numFmtId="309" fontId="237" fillId="0" borderId="19">
      <alignment horizontal="right" vertical="center"/>
    </xf>
    <xf numFmtId="0" fontId="8" fillId="0" borderId="0"/>
    <xf numFmtId="0" fontId="238" fillId="0" borderId="0">
      <alignment horizontal="centerContinuous"/>
    </xf>
    <xf numFmtId="0" fontId="238" fillId="0" borderId="0">
      <alignment horizontal="centerContinuous"/>
    </xf>
    <xf numFmtId="0" fontId="8" fillId="0" borderId="0"/>
    <xf numFmtId="0" fontId="8" fillId="0" borderId="0"/>
    <xf numFmtId="217" fontId="137" fillId="0" borderId="11">
      <protection hidden="1"/>
    </xf>
    <xf numFmtId="0" fontId="8" fillId="0" borderId="0"/>
    <xf numFmtId="0" fontId="8" fillId="0" borderId="0"/>
    <xf numFmtId="49" fontId="62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 applyFill="0" applyBorder="0" applyAlignment="0"/>
    <xf numFmtId="0" fontId="1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310" fontId="1" fillId="0" borderId="0" applyFill="0" applyBorder="0" applyAlignment="0"/>
    <xf numFmtId="310" fontId="1" fillId="0" borderId="0" applyFill="0" applyBorder="0" applyAlignment="0"/>
    <xf numFmtId="0" fontId="8" fillId="0" borderId="0"/>
    <xf numFmtId="193" fontId="63" fillId="0" borderId="19">
      <alignment horizontal="center"/>
    </xf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8" fillId="0" borderId="0"/>
    <xf numFmtId="0" fontId="8" fillId="0" borderId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0" fontId="8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93" fontId="63" fillId="0" borderId="19">
      <alignment horizontal="center"/>
    </xf>
    <xf numFmtId="0" fontId="63" fillId="0" borderId="0" applyNumberFormat="0" applyFill="0" applyBorder="0" applyAlignment="0" applyProtection="0"/>
    <xf numFmtId="0" fontId="8" fillId="0" borderId="0"/>
    <xf numFmtId="0" fontId="63" fillId="0" borderId="0" applyNumberFormat="0" applyFill="0" applyBorder="0" applyAlignment="0" applyProtection="0"/>
    <xf numFmtId="0" fontId="8" fillId="0" borderId="0"/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8" fillId="0" borderId="0"/>
    <xf numFmtId="311" fontId="239" fillId="0" borderId="0" applyNumberFormat="0" applyFont="0" applyFill="0" applyBorder="0" applyAlignment="0">
      <alignment horizontal="centerContinuous"/>
    </xf>
    <xf numFmtId="0" fontId="8" fillId="0" borderId="0"/>
    <xf numFmtId="0" fontId="8" fillId="0" borderId="0"/>
    <xf numFmtId="0" fontId="8" fillId="0" borderId="0"/>
    <xf numFmtId="0" fontId="8" fillId="0" borderId="0"/>
    <xf numFmtId="0" fontId="51" fillId="0" borderId="0">
      <alignment vertical="center" wrapText="1"/>
      <protection locked="0"/>
    </xf>
    <xf numFmtId="0" fontId="51" fillId="0" borderId="0">
      <alignment vertical="center" wrapText="1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240" fillId="0" borderId="46"/>
    <xf numFmtId="0" fontId="8" fillId="0" borderId="0"/>
    <xf numFmtId="0" fontId="8" fillId="0" borderId="0"/>
    <xf numFmtId="0" fontId="240" fillId="0" borderId="46"/>
    <xf numFmtId="0" fontId="8" fillId="0" borderId="0"/>
    <xf numFmtId="0" fontId="8" fillId="0" borderId="0"/>
    <xf numFmtId="0" fontId="8" fillId="0" borderId="0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8" fillId="0" borderId="0"/>
    <xf numFmtId="0" fontId="8" fillId="0" borderId="0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8" fillId="0" borderId="0"/>
    <xf numFmtId="0" fontId="240" fillId="0" borderId="46"/>
    <xf numFmtId="0" fontId="8" fillId="0" borderId="0"/>
    <xf numFmtId="0" fontId="8" fillId="0" borderId="0"/>
    <xf numFmtId="0" fontId="8" fillId="0" borderId="0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8" fillId="0" borderId="0"/>
    <xf numFmtId="0" fontId="8" fillId="0" borderId="0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8" fillId="0" borderId="0"/>
    <xf numFmtId="0" fontId="240" fillId="0" borderId="47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8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 applyNumberFormat="0" applyFill="0" applyBorder="0" applyAlignment="0" applyProtection="0"/>
    <xf numFmtId="0" fontId="8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/>
    <xf numFmtId="0" fontId="206" fillId="0" borderId="0" applyNumberFormat="0" applyFill="0" applyBorder="0" applyAlignment="0" applyProtection="0"/>
    <xf numFmtId="0" fontId="8" fillId="0" borderId="0"/>
    <xf numFmtId="0" fontId="8" fillId="0" borderId="0"/>
    <xf numFmtId="0" fontId="50" fillId="0" borderId="15" applyNumberFormat="0" applyBorder="0" applyAlignment="0"/>
    <xf numFmtId="0" fontId="8" fillId="0" borderId="0"/>
    <xf numFmtId="0" fontId="8" fillId="0" borderId="0"/>
    <xf numFmtId="0" fontId="241" fillId="0" borderId="38" applyNumberFormat="0" applyBorder="0" applyAlignment="0">
      <alignment horizontal="center"/>
    </xf>
    <xf numFmtId="0" fontId="8" fillId="0" borderId="0"/>
    <xf numFmtId="0" fontId="8" fillId="0" borderId="0"/>
    <xf numFmtId="0" fontId="8" fillId="0" borderId="0"/>
    <xf numFmtId="0" fontId="8" fillId="0" borderId="0"/>
    <xf numFmtId="3" fontId="242" fillId="0" borderId="21" applyNumberFormat="0" applyBorder="0" applyAlignment="0"/>
    <xf numFmtId="0" fontId="8" fillId="0" borderId="0"/>
    <xf numFmtId="0" fontId="8" fillId="0" borderId="0"/>
    <xf numFmtId="0" fontId="243" fillId="0" borderId="0" applyFont="0">
      <alignment horizontal="centerContinuous"/>
    </xf>
    <xf numFmtId="0" fontId="8" fillId="0" borderId="0"/>
    <xf numFmtId="0" fontId="8" fillId="0" borderId="0"/>
    <xf numFmtId="49" fontId="244" fillId="0" borderId="0">
      <alignment horizontal="justify" vertical="center" wrapText="1"/>
    </xf>
    <xf numFmtId="0" fontId="8" fillId="0" borderId="0"/>
    <xf numFmtId="0" fontId="8" fillId="0" borderId="0"/>
    <xf numFmtId="0" fontId="245" fillId="0" borderId="15">
      <alignment horizontal="center" vertical="center" wrapText="1"/>
    </xf>
    <xf numFmtId="0" fontId="8" fillId="0" borderId="0"/>
    <xf numFmtId="0" fontId="8" fillId="0" borderId="0"/>
    <xf numFmtId="0" fontId="8" fillId="0" borderId="0"/>
    <xf numFmtId="40" fontId="42" fillId="0" borderId="0"/>
    <xf numFmtId="0" fontId="8" fillId="0" borderId="0"/>
    <xf numFmtId="0" fontId="8" fillId="0" borderId="0"/>
    <xf numFmtId="0" fontId="246" fillId="0" borderId="15"/>
    <xf numFmtId="0" fontId="8" fillId="0" borderId="0"/>
    <xf numFmtId="0" fontId="8" fillId="0" borderId="0"/>
    <xf numFmtId="3" fontId="247" fillId="0" borderId="0" applyNumberFormat="0" applyFill="0" applyBorder="0" applyAlignment="0" applyProtection="0">
      <alignment horizontal="center" wrapText="1"/>
    </xf>
    <xf numFmtId="0" fontId="8" fillId="0" borderId="0"/>
    <xf numFmtId="0" fontId="8" fillId="0" borderId="0"/>
    <xf numFmtId="0" fontId="248" fillId="0" borderId="5" applyBorder="0" applyAlignment="0">
      <alignment horizontal="center" vertical="center"/>
    </xf>
    <xf numFmtId="0" fontId="8" fillId="0" borderId="0"/>
    <xf numFmtId="0" fontId="8" fillId="0" borderId="0"/>
    <xf numFmtId="0" fontId="249" fillId="0" borderId="0" applyNumberFormat="0" applyFill="0" applyBorder="0" applyAlignment="0" applyProtection="0">
      <alignment horizontal="centerContinuous"/>
    </xf>
    <xf numFmtId="0" fontId="8" fillId="0" borderId="0"/>
    <xf numFmtId="0" fontId="8" fillId="0" borderId="0"/>
    <xf numFmtId="0" fontId="158" fillId="0" borderId="48" applyNumberFormat="0" applyFill="0" applyBorder="0" applyAlignment="0" applyProtection="0">
      <alignment horizontal="center" vertical="center" wrapText="1"/>
    </xf>
    <xf numFmtId="0" fontId="8" fillId="0" borderId="0"/>
    <xf numFmtId="0" fontId="8" fillId="0" borderId="0"/>
    <xf numFmtId="0" fontId="8" fillId="0" borderId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8" fillId="0" borderId="0"/>
    <xf numFmtId="4" fontId="252" fillId="0" borderId="0">
      <alignment horizontal="left" indent="1"/>
    </xf>
    <xf numFmtId="0" fontId="8" fillId="0" borderId="0"/>
    <xf numFmtId="3" fontId="253" fillId="0" borderId="17" applyNumberFormat="0" applyAlignment="0">
      <alignment horizontal="center" vertical="center"/>
    </xf>
    <xf numFmtId="3" fontId="254" fillId="0" borderId="15" applyNumberFormat="0" applyAlignment="0">
      <alignment horizontal="left" wrapText="1"/>
    </xf>
    <xf numFmtId="0" fontId="8" fillId="0" borderId="0"/>
    <xf numFmtId="0" fontId="255" fillId="0" borderId="49" applyNumberFormat="0" applyBorder="0" applyAlignment="0">
      <alignment vertical="center"/>
    </xf>
    <xf numFmtId="0" fontId="8" fillId="0" borderId="0"/>
    <xf numFmtId="0" fontId="1" fillId="0" borderId="24" applyNumberFormat="0" applyFont="0" applyFill="0" applyAlignment="0" applyProtection="0"/>
    <xf numFmtId="0" fontId="8" fillId="0" borderId="0"/>
    <xf numFmtId="0" fontId="8" fillId="0" borderId="0"/>
    <xf numFmtId="0" fontId="256" fillId="0" borderId="50" applyNumberFormat="0" applyFill="0" applyAlignment="0" applyProtection="0"/>
    <xf numFmtId="0" fontId="1" fillId="0" borderId="24" applyNumberFormat="0" applyFont="0" applyFill="0" applyAlignment="0" applyProtection="0"/>
    <xf numFmtId="0" fontId="8" fillId="0" borderId="0"/>
    <xf numFmtId="0" fontId="8" fillId="0" borderId="0"/>
    <xf numFmtId="0" fontId="8" fillId="0" borderId="0"/>
    <xf numFmtId="0" fontId="194" fillId="0" borderId="51" applyNumberFormat="0" applyAlignment="0">
      <alignment horizont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246" fillId="0" borderId="52">
      <alignment horizont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312" fontId="1" fillId="0" borderId="20" applyFont="0" applyFill="0" applyBorder="0" applyProtection="0">
      <alignment horizontal="center"/>
      <protection locked="0"/>
    </xf>
    <xf numFmtId="312" fontId="1" fillId="0" borderId="20" applyFont="0" applyFill="0" applyBorder="0" applyProtection="0">
      <alignment horizontal="center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313" fontId="121" fillId="0" borderId="14" applyFont="0" applyFill="0" applyBorder="0" applyProtection="0">
      <alignment horizontal="center"/>
    </xf>
    <xf numFmtId="0" fontId="8" fillId="0" borderId="0"/>
    <xf numFmtId="0" fontId="8" fillId="0" borderId="0"/>
    <xf numFmtId="0" fontId="8" fillId="0" borderId="0"/>
    <xf numFmtId="0" fontId="8" fillId="0" borderId="0"/>
    <xf numFmtId="38" fontId="1" fillId="0" borderId="3" applyFont="0" applyFill="0" applyBorder="0" applyAlignment="0" applyProtection="0">
      <protection locked="0"/>
    </xf>
    <xf numFmtId="38" fontId="1" fillId="0" borderId="3" applyFont="0" applyFill="0" applyBorder="0" applyAlignment="0" applyProtection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15" fontId="1" fillId="0" borderId="3" applyFont="0" applyFill="0" applyBorder="0" applyProtection="0">
      <alignment horizontal="center"/>
      <protection locked="0"/>
    </xf>
    <xf numFmtId="15" fontId="1" fillId="0" borderId="3" applyFont="0" applyFill="0" applyBorder="0" applyProtection="0">
      <alignment horizontal="center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10" fontId="1" fillId="0" borderId="3" applyFont="0" applyFill="0" applyBorder="0" applyProtection="0">
      <alignment horizontal="center"/>
      <protection locked="0"/>
    </xf>
    <xf numFmtId="10" fontId="1" fillId="0" borderId="3" applyFont="0" applyFill="0" applyBorder="0" applyProtection="0">
      <alignment horizontal="center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314" fontId="1" fillId="0" borderId="3" applyFont="0" applyFill="0" applyBorder="0" applyProtection="0">
      <alignment horizontal="center"/>
    </xf>
    <xf numFmtId="314" fontId="1" fillId="0" borderId="3" applyFont="0" applyFill="0" applyBorder="0" applyProtection="0">
      <alignment horizont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4" fillId="0" borderId="37">
      <alignment horizontal="center"/>
    </xf>
    <xf numFmtId="0" fontId="8" fillId="0" borderId="0"/>
    <xf numFmtId="310" fontId="63" fillId="0" borderId="0"/>
    <xf numFmtId="0" fontId="8" fillId="0" borderId="0"/>
    <xf numFmtId="0" fontId="8" fillId="0" borderId="0"/>
    <xf numFmtId="310" fontId="63" fillId="0" borderId="0"/>
    <xf numFmtId="0" fontId="8" fillId="0" borderId="0"/>
    <xf numFmtId="0" fontId="8" fillId="0" borderId="0"/>
    <xf numFmtId="315" fontId="63" fillId="0" borderId="3"/>
    <xf numFmtId="0" fontId="8" fillId="0" borderId="0"/>
    <xf numFmtId="0" fontId="8" fillId="0" borderId="0"/>
    <xf numFmtId="315" fontId="63" fillId="0" borderId="3"/>
    <xf numFmtId="0" fontId="8" fillId="0" borderId="0"/>
    <xf numFmtId="0" fontId="8" fillId="0" borderId="0"/>
    <xf numFmtId="0" fontId="8" fillId="0" borderId="0"/>
    <xf numFmtId="0" fontId="257" fillId="0" borderId="0"/>
    <xf numFmtId="0" fontId="8" fillId="0" borderId="0"/>
    <xf numFmtId="0" fontId="257" fillId="0" borderId="0"/>
    <xf numFmtId="0" fontId="8" fillId="0" borderId="0"/>
    <xf numFmtId="3" fontId="63" fillId="0" borderId="0" applyNumberFormat="0" applyBorder="0" applyAlignment="0" applyProtection="0">
      <alignment horizontal="centerContinuous"/>
      <protection locked="0"/>
    </xf>
    <xf numFmtId="0" fontId="8" fillId="0" borderId="0"/>
    <xf numFmtId="0" fontId="8" fillId="0" borderId="0"/>
    <xf numFmtId="3" fontId="69" fillId="0" borderId="0">
      <protection locked="0"/>
    </xf>
    <xf numFmtId="0" fontId="8" fillId="0" borderId="0"/>
    <xf numFmtId="0" fontId="8" fillId="0" borderId="0"/>
    <xf numFmtId="0" fontId="257" fillId="0" borderId="0"/>
    <xf numFmtId="0" fontId="8" fillId="0" borderId="0"/>
    <xf numFmtId="0" fontId="257" fillId="0" borderId="0"/>
    <xf numFmtId="0" fontId="8" fillId="0" borderId="0"/>
    <xf numFmtId="0" fontId="8" fillId="0" borderId="0"/>
    <xf numFmtId="5" fontId="258" fillId="61" borderId="5">
      <alignment vertical="top"/>
    </xf>
    <xf numFmtId="0" fontId="8" fillId="0" borderId="0"/>
    <xf numFmtId="0" fontId="8" fillId="0" borderId="0"/>
    <xf numFmtId="0" fontId="244" fillId="62" borderId="3">
      <alignment horizontal="left" vertical="center"/>
    </xf>
    <xf numFmtId="0" fontId="8" fillId="0" borderId="0"/>
    <xf numFmtId="0" fontId="8" fillId="0" borderId="0"/>
    <xf numFmtId="6" fontId="259" fillId="63" borderId="5"/>
    <xf numFmtId="0" fontId="8" fillId="0" borderId="0"/>
    <xf numFmtId="0" fontId="8" fillId="0" borderId="0"/>
    <xf numFmtId="5" fontId="175" fillId="0" borderId="5">
      <alignment horizontal="left" vertical="top"/>
    </xf>
    <xf numFmtId="0" fontId="8" fillId="0" borderId="0"/>
    <xf numFmtId="0" fontId="8" fillId="0" borderId="0"/>
    <xf numFmtId="0" fontId="260" fillId="64" borderId="0">
      <alignment horizontal="left" vertical="center"/>
    </xf>
    <xf numFmtId="0" fontId="8" fillId="0" borderId="0"/>
    <xf numFmtId="0" fontId="8" fillId="0" borderId="0"/>
    <xf numFmtId="5" fontId="48" fillId="0" borderId="17">
      <alignment horizontal="left" vertical="top"/>
    </xf>
    <xf numFmtId="0" fontId="8" fillId="0" borderId="0"/>
    <xf numFmtId="0" fontId="8" fillId="0" borderId="0"/>
    <xf numFmtId="0" fontId="261" fillId="0" borderId="17">
      <alignment horizontal="left"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2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8" fillId="0" borderId="0"/>
    <xf numFmtId="0" fontId="264" fillId="0" borderId="0" applyNumberFormat="0" applyFont="0" applyFill="0" applyBorder="0" applyProtection="0">
      <alignment horizontal="center" vertical="center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265" fillId="0" borderId="53" applyNumberFormat="0" applyFont="0" applyAlignment="0">
      <alignment horizontal="center"/>
    </xf>
    <xf numFmtId="0" fontId="8" fillId="0" borderId="0"/>
    <xf numFmtId="0" fontId="266" fillId="0" borderId="0" applyNumberFormat="0" applyFill="0" applyBorder="0" applyAlignment="0" applyProtection="0"/>
    <xf numFmtId="0" fontId="266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8" fillId="0" borderId="54" applyFont="0" applyBorder="0" applyAlignment="0">
      <alignment horizont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26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268" fillId="0" borderId="0" applyFont="0" applyFill="0" applyBorder="0" applyAlignment="0" applyProtection="0"/>
    <xf numFmtId="0" fontId="268" fillId="0" borderId="0" applyFont="0" applyFill="0" applyBorder="0" applyAlignment="0" applyProtection="0"/>
    <xf numFmtId="0" fontId="37" fillId="0" borderId="0">
      <alignment vertical="center"/>
    </xf>
    <xf numFmtId="40" fontId="269" fillId="0" borderId="0" applyFont="0" applyFill="0" applyBorder="0" applyAlignment="0" applyProtection="0"/>
    <xf numFmtId="38" fontId="269" fillId="0" borderId="0" applyFont="0" applyFill="0" applyBorder="0" applyAlignment="0" applyProtection="0"/>
    <xf numFmtId="0" fontId="269" fillId="0" borderId="0" applyFont="0" applyFill="0" applyBorder="0" applyAlignment="0" applyProtection="0"/>
    <xf numFmtId="0" fontId="269" fillId="0" borderId="0" applyFont="0" applyFill="0" applyBorder="0" applyAlignment="0" applyProtection="0"/>
    <xf numFmtId="0" fontId="8" fillId="0" borderId="0"/>
    <xf numFmtId="0" fontId="270" fillId="0" borderId="0"/>
    <xf numFmtId="0" fontId="8" fillId="0" borderId="0"/>
    <xf numFmtId="0" fontId="8" fillId="0" borderId="0"/>
    <xf numFmtId="0" fontId="8" fillId="0" borderId="0"/>
    <xf numFmtId="0" fontId="271" fillId="0" borderId="23"/>
    <xf numFmtId="0" fontId="8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5" fillId="0" borderId="0"/>
    <xf numFmtId="0" fontId="8" fillId="0" borderId="0"/>
    <xf numFmtId="0" fontId="8" fillId="0" borderId="0"/>
    <xf numFmtId="0" fontId="8" fillId="0" borderId="0"/>
    <xf numFmtId="166" fontId="272" fillId="0" borderId="0" applyFont="0" applyFill="0" applyBorder="0" applyAlignment="0" applyProtection="0"/>
    <xf numFmtId="167" fontId="272" fillId="0" borderId="0" applyFont="0" applyFill="0" applyBorder="0" applyAlignment="0" applyProtection="0"/>
    <xf numFmtId="0" fontId="8" fillId="0" borderId="0"/>
    <xf numFmtId="0" fontId="8" fillId="0" borderId="0"/>
    <xf numFmtId="0" fontId="27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272" fillId="0" borderId="0" applyFont="0" applyFill="0" applyBorder="0" applyAlignment="0" applyProtection="0"/>
    <xf numFmtId="288" fontId="55" fillId="0" borderId="0" applyFont="0" applyFill="0" applyBorder="0" applyAlignment="0" applyProtection="0"/>
    <xf numFmtId="215" fontId="27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7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27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6" fillId="0" borderId="0" applyNumberFormat="0" applyFill="0" applyBorder="0" applyAlignment="0" applyProtection="0">
      <alignment vertical="top"/>
      <protection locked="0"/>
    </xf>
    <xf numFmtId="0" fontId="8" fillId="0" borderId="0"/>
    <xf numFmtId="187" fontId="8" fillId="0" borderId="0" applyFont="0" applyFill="0" applyBorder="0" applyAlignment="0" applyProtection="0"/>
    <xf numFmtId="0" fontId="61" fillId="0" borderId="0"/>
    <xf numFmtId="0" fontId="48" fillId="0" borderId="0" applyNumberFormat="0" applyFill="0" applyBorder="0" applyAlignment="0" applyProtection="0"/>
    <xf numFmtId="0" fontId="48" fillId="0" borderId="0"/>
    <xf numFmtId="0" fontId="48" fillId="0" borderId="0"/>
    <xf numFmtId="212" fontId="106" fillId="0" borderId="0" applyFill="0" applyBorder="0" applyAlignment="0"/>
    <xf numFmtId="215" fontId="106" fillId="0" borderId="0" applyFill="0" applyBorder="0" applyAlignment="0"/>
    <xf numFmtId="216" fontId="106" fillId="0" borderId="0" applyFill="0" applyBorder="0" applyAlignment="0"/>
    <xf numFmtId="212" fontId="106" fillId="0" borderId="0" applyFill="0" applyBorder="0" applyAlignment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215" fontId="10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7" fillId="0" borderId="0" applyFont="0" applyFill="0" applyBorder="0" applyAlignment="0" applyProtection="0"/>
    <xf numFmtId="3" fontId="1" fillId="0" borderId="0" applyFont="0" applyFill="0" applyBorder="0" applyAlignment="0" applyProtection="0"/>
    <xf numFmtId="212" fontId="106" fillId="0" borderId="0" applyFont="0" applyFill="0" applyBorder="0" applyAlignment="0" applyProtection="0"/>
    <xf numFmtId="23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9" fontId="48" fillId="0" borderId="3"/>
    <xf numFmtId="241" fontId="48" fillId="0" borderId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6" fontId="8" fillId="0" borderId="0" applyFill="0" applyBorder="0" applyAlignment="0" applyProtection="0"/>
    <xf numFmtId="247" fontId="8" fillId="0" borderId="0" applyFill="0" applyBorder="0" applyAlignment="0" applyProtection="0"/>
    <xf numFmtId="246" fontId="8" fillId="0" borderId="0" applyFill="0" applyBorder="0" applyAlignment="0" applyProtection="0"/>
    <xf numFmtId="166" fontId="141" fillId="0" borderId="0" applyFont="0" applyFill="0" applyBorder="0" applyAlignment="0" applyProtection="0"/>
    <xf numFmtId="246" fontId="8" fillId="0" borderId="0" applyFill="0" applyBorder="0" applyAlignment="0" applyProtection="0"/>
    <xf numFmtId="166" fontId="141" fillId="0" borderId="0" applyFont="0" applyFill="0" applyBorder="0" applyAlignment="0" applyProtection="0"/>
    <xf numFmtId="246" fontId="8" fillId="0" borderId="0" applyFill="0" applyBorder="0" applyAlignment="0" applyProtection="0"/>
    <xf numFmtId="166" fontId="141" fillId="0" borderId="0" applyFont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45" fontId="8" fillId="0" borderId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1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50" fontId="8" fillId="0" borderId="0" applyFont="0" applyFill="0" applyBorder="0" applyAlignment="0" applyProtection="0"/>
    <xf numFmtId="246" fontId="8" fillId="0" borderId="0" applyFill="0" applyBorder="0" applyAlignment="0" applyProtection="0"/>
    <xf numFmtId="247" fontId="8" fillId="0" borderId="0" applyFill="0" applyBorder="0" applyAlignment="0" applyProtection="0"/>
    <xf numFmtId="246" fontId="8" fillId="0" borderId="0" applyFill="0" applyBorder="0" applyAlignment="0" applyProtection="0"/>
    <xf numFmtId="247" fontId="8" fillId="0" borderId="0" applyFill="0" applyBorder="0" applyAlignment="0" applyProtection="0"/>
    <xf numFmtId="166" fontId="141" fillId="0" borderId="0" applyFont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2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8" fontId="8" fillId="0" borderId="0" applyFill="0" applyBorder="0" applyAlignment="0" applyProtection="0"/>
    <xf numFmtId="259" fontId="8" fillId="0" borderId="0" applyFill="0" applyBorder="0" applyAlignment="0" applyProtection="0"/>
    <xf numFmtId="258" fontId="8" fillId="0" borderId="0" applyFill="0" applyBorder="0" applyAlignment="0" applyProtection="0"/>
    <xf numFmtId="167" fontId="141" fillId="0" borderId="0" applyFont="0" applyFill="0" applyBorder="0" applyAlignment="0" applyProtection="0"/>
    <xf numFmtId="258" fontId="8" fillId="0" borderId="0" applyFill="0" applyBorder="0" applyAlignment="0" applyProtection="0"/>
    <xf numFmtId="167" fontId="141" fillId="0" borderId="0" applyFont="0" applyFill="0" applyBorder="0" applyAlignment="0" applyProtection="0"/>
    <xf numFmtId="258" fontId="8" fillId="0" borderId="0" applyFill="0" applyBorder="0" applyAlignment="0" applyProtection="0"/>
    <xf numFmtId="167" fontId="141" fillId="0" borderId="0" applyFont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3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60" fontId="8" fillId="0" borderId="0" applyFont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58" fontId="8" fillId="0" borderId="0" applyFill="0" applyBorder="0" applyAlignment="0" applyProtection="0"/>
    <xf numFmtId="259" fontId="8" fillId="0" borderId="0" applyFill="0" applyBorder="0" applyAlignment="0" applyProtection="0"/>
    <xf numFmtId="258" fontId="8" fillId="0" borderId="0" applyFill="0" applyBorder="0" applyAlignment="0" applyProtection="0"/>
    <xf numFmtId="259" fontId="8" fillId="0" borderId="0" applyFill="0" applyBorder="0" applyAlignment="0" applyProtection="0"/>
    <xf numFmtId="167" fontId="141" fillId="0" borderId="0" applyFont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12" fontId="106" fillId="0" borderId="0" applyFill="0" applyBorder="0" applyAlignment="0"/>
    <xf numFmtId="215" fontId="106" fillId="0" borderId="0" applyFill="0" applyBorder="0" applyAlignment="0"/>
    <xf numFmtId="216" fontId="106" fillId="0" borderId="0" applyFill="0" applyBorder="0" applyAlignment="0"/>
    <xf numFmtId="212" fontId="106" fillId="0" borderId="0" applyFill="0" applyBorder="0" applyAlignment="0"/>
    <xf numFmtId="2" fontId="1" fillId="0" borderId="0" applyFont="0" applyFill="0" applyBorder="0" applyAlignment="0" applyProtection="0"/>
    <xf numFmtId="0" fontId="278" fillId="0" borderId="31" applyNumberFormat="0" applyFill="0" applyAlignment="0" applyProtection="0"/>
    <xf numFmtId="0" fontId="279" fillId="0" borderId="32" applyNumberFormat="0" applyFill="0" applyAlignment="0" applyProtection="0"/>
    <xf numFmtId="212" fontId="106" fillId="0" borderId="0" applyFill="0" applyBorder="0" applyAlignment="0"/>
    <xf numFmtId="215" fontId="106" fillId="0" borderId="0" applyFill="0" applyBorder="0" applyAlignment="0"/>
    <xf numFmtId="216" fontId="106" fillId="0" borderId="0" applyFill="0" applyBorder="0" applyAlignment="0"/>
    <xf numFmtId="212" fontId="106" fillId="0" borderId="0" applyFill="0" applyBorder="0" applyAlignment="0"/>
    <xf numFmtId="0" fontId="48" fillId="0" borderId="15" applyNumberFormat="0" applyAlignment="0">
      <alignment horizontal="center"/>
    </xf>
    <xf numFmtId="0" fontId="128" fillId="0" borderId="0"/>
    <xf numFmtId="0" fontId="128" fillId="0" borderId="0"/>
    <xf numFmtId="0" fontId="128" fillId="0" borderId="0"/>
    <xf numFmtId="0" fontId="1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7" fillId="0" borderId="0" applyFont="0" applyFill="0" applyBorder="0" applyAlignment="0" applyProtection="0"/>
    <xf numFmtId="9" fontId="27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212" fontId="106" fillId="0" borderId="0" applyFill="0" applyBorder="0" applyAlignment="0"/>
    <xf numFmtId="215" fontId="106" fillId="0" borderId="0" applyFill="0" applyBorder="0" applyAlignment="0"/>
    <xf numFmtId="216" fontId="106" fillId="0" borderId="0" applyFill="0" applyBorder="0" applyAlignment="0"/>
    <xf numFmtId="212" fontId="106" fillId="0" borderId="0" applyFill="0" applyBorder="0" applyAlignment="0"/>
    <xf numFmtId="288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97" fontId="48" fillId="0" borderId="19">
      <alignment horizontal="right" vertical="center"/>
    </xf>
    <xf numFmtId="173" fontId="8" fillId="0" borderId="19">
      <alignment horizontal="right" vertical="center"/>
    </xf>
    <xf numFmtId="173" fontId="8" fillId="0" borderId="19">
      <alignment horizontal="right" vertical="center"/>
    </xf>
    <xf numFmtId="288" fontId="8" fillId="0" borderId="19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0" fillId="0" borderId="0"/>
    <xf numFmtId="165" fontId="28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82" fillId="0" borderId="0"/>
    <xf numFmtId="43" fontId="283" fillId="0" borderId="0" applyFont="0" applyFill="0" applyBorder="0" applyAlignment="0" applyProtection="0"/>
    <xf numFmtId="41" fontId="39" fillId="0" borderId="0" applyFont="0" applyFill="0" applyBorder="0" applyAlignment="0" applyProtection="0"/>
    <xf numFmtId="165" fontId="1" fillId="0" borderId="0" applyFont="0" applyFill="0" applyBorder="0" applyAlignment="0" applyProtection="0"/>
    <xf numFmtId="318" fontId="1" fillId="0" borderId="0" applyFont="0" applyFill="0" applyBorder="0" applyAlignment="0" applyProtection="0"/>
    <xf numFmtId="43" fontId="28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95" fillId="0" borderId="0"/>
    <xf numFmtId="0" fontId="295" fillId="0" borderId="0"/>
  </cellStyleXfs>
  <cellXfs count="615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25" fillId="0" borderId="0" xfId="0" applyFont="1"/>
    <xf numFmtId="0" fontId="28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vertical="center" wrapText="1"/>
    </xf>
    <xf numFmtId="43" fontId="3" fillId="0" borderId="6" xfId="3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vertical="center" wrapText="1"/>
    </xf>
    <xf numFmtId="43" fontId="3" fillId="0" borderId="7" xfId="3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vertical="center" wrapText="1"/>
    </xf>
    <xf numFmtId="43" fontId="2" fillId="0" borderId="7" xfId="3" applyFont="1" applyBorder="1" applyAlignment="1">
      <alignment vertical="center"/>
    </xf>
    <xf numFmtId="0" fontId="2" fillId="0" borderId="7" xfId="1" applyFont="1" applyBorder="1" applyAlignment="1">
      <alignment vertical="center"/>
    </xf>
    <xf numFmtId="168" fontId="3" fillId="0" borderId="7" xfId="3" applyNumberFormat="1" applyFont="1" applyBorder="1" applyAlignment="1">
      <alignment vertical="center"/>
    </xf>
    <xf numFmtId="168" fontId="3" fillId="0" borderId="7" xfId="2" applyNumberFormat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vertical="center" wrapText="1"/>
    </xf>
    <xf numFmtId="43" fontId="4" fillId="0" borderId="7" xfId="3" applyFont="1" applyBorder="1" applyAlignment="1">
      <alignment vertical="center"/>
    </xf>
    <xf numFmtId="0" fontId="4" fillId="0" borderId="7" xfId="1" applyFont="1" applyBorder="1" applyAlignment="1">
      <alignment vertical="center"/>
    </xf>
    <xf numFmtId="43" fontId="3" fillId="0" borderId="7" xfId="2" applyFont="1" applyBorder="1" applyAlignment="1">
      <alignment horizontal="center" vertical="center"/>
    </xf>
    <xf numFmtId="169" fontId="3" fillId="0" borderId="7" xfId="2" applyNumberFormat="1" applyFont="1" applyBorder="1" applyAlignment="1">
      <alignment horizontal="center" vertical="center"/>
    </xf>
    <xf numFmtId="168" fontId="3" fillId="0" borderId="7" xfId="2" applyNumberFormat="1" applyFont="1" applyBorder="1" applyAlignment="1">
      <alignment vertical="center"/>
    </xf>
    <xf numFmtId="0" fontId="2" fillId="0" borderId="7" xfId="1" applyFont="1" applyBorder="1" applyAlignment="1">
      <alignment horizontal="right" vertical="center"/>
    </xf>
    <xf numFmtId="0" fontId="2" fillId="0" borderId="7" xfId="1" applyFont="1" applyBorder="1" applyAlignment="1">
      <alignment horizontal="center" vertical="center" wrapText="1"/>
    </xf>
    <xf numFmtId="43" fontId="2" fillId="0" borderId="7" xfId="3" applyFont="1" applyBorder="1" applyAlignment="1">
      <alignment horizontal="center" vertical="center"/>
    </xf>
    <xf numFmtId="168" fontId="2" fillId="0" borderId="7" xfId="3" applyNumberFormat="1" applyFont="1" applyBorder="1" applyAlignment="1">
      <alignment horizontal="center" vertical="center"/>
    </xf>
    <xf numFmtId="168" fontId="2" fillId="0" borderId="7" xfId="3" applyNumberFormat="1" applyFont="1" applyBorder="1" applyAlignment="1">
      <alignment vertical="center"/>
    </xf>
    <xf numFmtId="168" fontId="4" fillId="0" borderId="7" xfId="3" applyNumberFormat="1" applyFont="1" applyBorder="1" applyAlignment="1">
      <alignment vertical="center"/>
    </xf>
    <xf numFmtId="168" fontId="2" fillId="0" borderId="7" xfId="2" applyNumberFormat="1" applyFont="1" applyBorder="1" applyAlignment="1">
      <alignment horizontal="center" vertical="center"/>
    </xf>
    <xf numFmtId="168" fontId="2" fillId="0" borderId="7" xfId="2" applyNumberFormat="1" applyFont="1" applyBorder="1" applyAlignment="1">
      <alignment vertical="center"/>
    </xf>
    <xf numFmtId="1" fontId="2" fillId="0" borderId="7" xfId="1" applyNumberFormat="1" applyFont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6" fillId="0" borderId="7" xfId="0" applyFont="1" applyBorder="1"/>
    <xf numFmtId="43" fontId="6" fillId="0" borderId="7" xfId="3" applyFont="1" applyBorder="1"/>
    <xf numFmtId="3" fontId="9" fillId="3" borderId="7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3" borderId="7" xfId="0" quotePrefix="1" applyNumberFormat="1" applyFont="1" applyFill="1" applyBorder="1" applyAlignment="1">
      <alignment horizontal="left" vertical="center"/>
    </xf>
    <xf numFmtId="3" fontId="2" fillId="3" borderId="7" xfId="0" applyNumberFormat="1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vertical="center"/>
    </xf>
    <xf numFmtId="3" fontId="2" fillId="3" borderId="7" xfId="0" applyNumberFormat="1" applyFont="1" applyFill="1" applyBorder="1" applyAlignment="1">
      <alignment horizontal="left" vertical="center"/>
    </xf>
    <xf numFmtId="3" fontId="11" fillId="3" borderId="7" xfId="0" applyNumberFormat="1" applyFont="1" applyFill="1" applyBorder="1" applyAlignment="1">
      <alignment horizontal="center" vertical="center"/>
    </xf>
    <xf numFmtId="3" fontId="11" fillId="3" borderId="7" xfId="0" applyNumberFormat="1" applyFont="1" applyFill="1" applyBorder="1" applyAlignment="1">
      <alignment vertical="center"/>
    </xf>
    <xf numFmtId="3" fontId="12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left" vertical="center"/>
    </xf>
    <xf numFmtId="3" fontId="14" fillId="3" borderId="7" xfId="0" applyNumberFormat="1" applyFont="1" applyFill="1" applyBorder="1" applyAlignment="1">
      <alignment horizontal="center" vertical="center"/>
    </xf>
    <xf numFmtId="168" fontId="6" fillId="0" borderId="7" xfId="3" applyNumberFormat="1" applyFont="1" applyBorder="1"/>
    <xf numFmtId="3" fontId="9" fillId="3" borderId="7" xfId="0" applyNumberFormat="1" applyFont="1" applyFill="1" applyBorder="1" applyAlignment="1">
      <alignment horizontal="left" vertical="center"/>
    </xf>
    <xf numFmtId="3" fontId="9" fillId="3" borderId="7" xfId="0" applyNumberFormat="1" applyFont="1" applyFill="1" applyBorder="1" applyAlignment="1">
      <alignment vertic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0" fontId="25" fillId="0" borderId="7" xfId="0" applyFont="1" applyBorder="1"/>
    <xf numFmtId="0" fontId="4" fillId="0" borderId="7" xfId="0" applyFont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43" fontId="25" fillId="0" borderId="7" xfId="3" applyFont="1" applyBorder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3" fontId="16" fillId="3" borderId="7" xfId="0" applyNumberFormat="1" applyFont="1" applyFill="1" applyBorder="1" applyAlignment="1">
      <alignment horizontal="center" vertical="center"/>
    </xf>
    <xf numFmtId="3" fontId="16" fillId="3" borderId="7" xfId="0" applyNumberFormat="1" applyFont="1" applyFill="1" applyBorder="1" applyAlignment="1">
      <alignment vertical="center"/>
    </xf>
    <xf numFmtId="3" fontId="17" fillId="3" borderId="7" xfId="0" applyNumberFormat="1" applyFont="1" applyFill="1" applyBorder="1" applyAlignment="1">
      <alignment horizontal="center" vertical="center"/>
    </xf>
    <xf numFmtId="3" fontId="9" fillId="3" borderId="7" xfId="0" applyNumberFormat="1" applyFont="1" applyFill="1" applyBorder="1" applyAlignment="1">
      <alignment horizontal="left" vertical="center" wrapText="1"/>
    </xf>
    <xf numFmtId="3" fontId="10" fillId="3" borderId="7" xfId="0" applyNumberFormat="1" applyFont="1" applyFill="1" applyBorder="1" applyAlignment="1">
      <alignment vertical="center"/>
    </xf>
    <xf numFmtId="3" fontId="26" fillId="3" borderId="7" xfId="0" applyNumberFormat="1" applyFont="1" applyFill="1" applyBorder="1" applyAlignment="1">
      <alignment horizontal="center" vertical="center"/>
    </xf>
    <xf numFmtId="3" fontId="26" fillId="3" borderId="7" xfId="0" applyNumberFormat="1" applyFont="1" applyFill="1" applyBorder="1" applyAlignment="1">
      <alignment vertical="center"/>
    </xf>
    <xf numFmtId="3" fontId="27" fillId="3" borderId="7" xfId="0" applyNumberFormat="1" applyFont="1" applyFill="1" applyBorder="1" applyAlignment="1">
      <alignment horizontal="center" vertical="center"/>
    </xf>
    <xf numFmtId="3" fontId="15" fillId="3" borderId="7" xfId="0" applyNumberFormat="1" applyFont="1" applyFill="1" applyBorder="1" applyAlignment="1">
      <alignment horizontal="center" vertical="center"/>
    </xf>
    <xf numFmtId="3" fontId="15" fillId="3" borderId="7" xfId="0" applyNumberFormat="1" applyFont="1" applyFill="1" applyBorder="1" applyAlignment="1">
      <alignment vertical="center"/>
    </xf>
    <xf numFmtId="3" fontId="15" fillId="3" borderId="7" xfId="0" applyNumberFormat="1" applyFont="1" applyFill="1" applyBorder="1" applyAlignment="1">
      <alignment horizontal="left" vertical="center"/>
    </xf>
    <xf numFmtId="3" fontId="4" fillId="3" borderId="7" xfId="0" applyNumberFormat="1" applyFont="1" applyFill="1" applyBorder="1" applyAlignment="1">
      <alignment horizontal="left" vertical="center"/>
    </xf>
    <xf numFmtId="3" fontId="3" fillId="3" borderId="7" xfId="0" applyNumberFormat="1" applyFont="1" applyFill="1" applyBorder="1" applyAlignment="1">
      <alignment horizontal="left" vertical="center"/>
    </xf>
    <xf numFmtId="3" fontId="15" fillId="3" borderId="7" xfId="0" applyNumberFormat="1" applyFont="1" applyFill="1" applyBorder="1" applyAlignment="1">
      <alignment horizontal="left" vertical="center" wrapText="1"/>
    </xf>
    <xf numFmtId="3" fontId="9" fillId="3" borderId="7" xfId="0" applyNumberFormat="1" applyFont="1" applyFill="1" applyBorder="1" applyAlignment="1">
      <alignment horizontal="center" vertical="center" wrapText="1"/>
    </xf>
    <xf numFmtId="3" fontId="10" fillId="3" borderId="7" xfId="0" applyNumberFormat="1" applyFont="1" applyFill="1" applyBorder="1" applyAlignment="1">
      <alignment horizontal="center" vertical="center" wrapText="1"/>
    </xf>
    <xf numFmtId="3" fontId="16" fillId="3" borderId="7" xfId="0" applyNumberFormat="1" applyFont="1" applyFill="1" applyBorder="1" applyAlignment="1">
      <alignment horizontal="left" vertical="center" wrapText="1"/>
    </xf>
    <xf numFmtId="3" fontId="17" fillId="3" borderId="7" xfId="0" applyNumberFormat="1" applyFont="1" applyFill="1" applyBorder="1" applyAlignment="1">
      <alignment horizontal="left" vertical="center" wrapText="1"/>
    </xf>
    <xf numFmtId="3" fontId="2" fillId="3" borderId="7" xfId="0" applyNumberFormat="1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7" xfId="0" applyFont="1" applyFill="1" applyBorder="1"/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7" fillId="0" borderId="7" xfId="0" applyFont="1" applyBorder="1"/>
    <xf numFmtId="168" fontId="7" fillId="0" borderId="7" xfId="3" applyNumberFormat="1" applyFont="1" applyBorder="1"/>
    <xf numFmtId="0" fontId="2" fillId="3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 wrapText="1"/>
    </xf>
    <xf numFmtId="43" fontId="7" fillId="0" borderId="7" xfId="3" applyFont="1" applyBorder="1"/>
    <xf numFmtId="0" fontId="2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15" fillId="3" borderId="7" xfId="0" applyFont="1" applyFill="1" applyBorder="1" applyAlignment="1">
      <alignment horizontal="center" vertical="center"/>
    </xf>
    <xf numFmtId="0" fontId="3" fillId="3" borderId="7" xfId="0" quotePrefix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vertical="center"/>
    </xf>
    <xf numFmtId="0" fontId="28" fillId="0" borderId="7" xfId="0" applyFont="1" applyBorder="1"/>
    <xf numFmtId="43" fontId="28" fillId="0" borderId="7" xfId="3" applyFont="1" applyBorder="1"/>
    <xf numFmtId="0" fontId="18" fillId="0" borderId="7" xfId="0" applyFont="1" applyBorder="1"/>
    <xf numFmtId="168" fontId="28" fillId="0" borderId="7" xfId="3" applyNumberFormat="1" applyFont="1" applyBorder="1"/>
    <xf numFmtId="0" fontId="15" fillId="3" borderId="7" xfId="0" applyFont="1" applyFill="1" applyBorder="1" applyAlignment="1">
      <alignment vertical="center" wrapText="1"/>
    </xf>
    <xf numFmtId="43" fontId="3" fillId="0" borderId="7" xfId="2" applyFont="1" applyBorder="1" applyAlignment="1">
      <alignment horizontal="center" vertical="center" wrapText="1"/>
    </xf>
    <xf numFmtId="168" fontId="3" fillId="0" borderId="7" xfId="2" applyNumberFormat="1" applyFont="1" applyBorder="1"/>
    <xf numFmtId="168" fontId="3" fillId="3" borderId="7" xfId="2" applyNumberFormat="1" applyFont="1" applyFill="1" applyBorder="1" applyAlignment="1">
      <alignment vertical="center"/>
    </xf>
    <xf numFmtId="168" fontId="2" fillId="0" borderId="7" xfId="2" applyNumberFormat="1" applyFont="1" applyBorder="1"/>
    <xf numFmtId="168" fontId="2" fillId="3" borderId="7" xfId="2" applyNumberFormat="1" applyFont="1" applyFill="1" applyBorder="1" applyAlignment="1">
      <alignment vertical="center"/>
    </xf>
    <xf numFmtId="0" fontId="3" fillId="0" borderId="7" xfId="4" applyFont="1" applyBorder="1" applyAlignment="1">
      <alignment horizontal="center" wrapText="1"/>
    </xf>
    <xf numFmtId="0" fontId="3" fillId="0" borderId="7" xfId="4" applyFont="1" applyBorder="1" applyAlignment="1">
      <alignment wrapText="1"/>
    </xf>
    <xf numFmtId="0" fontId="3" fillId="0" borderId="7" xfId="4" applyFont="1" applyBorder="1" applyAlignment="1">
      <alignment horizontal="center"/>
    </xf>
    <xf numFmtId="3" fontId="3" fillId="0" borderId="7" xfId="4" applyNumberFormat="1" applyFont="1" applyBorder="1" applyAlignment="1">
      <alignment horizontal="right" vertical="center" wrapText="1"/>
    </xf>
    <xf numFmtId="0" fontId="2" fillId="0" borderId="7" xfId="4" applyFont="1" applyBorder="1" applyAlignment="1">
      <alignment horizontal="center" wrapText="1"/>
    </xf>
    <xf numFmtId="0" fontId="4" fillId="0" borderId="7" xfId="4" applyFont="1" applyBorder="1" applyAlignment="1">
      <alignment wrapText="1"/>
    </xf>
    <xf numFmtId="0" fontId="4" fillId="0" borderId="7" xfId="4" applyFont="1" applyBorder="1" applyAlignment="1">
      <alignment horizontal="center"/>
    </xf>
    <xf numFmtId="3" fontId="2" fillId="0" borderId="7" xfId="4" applyNumberFormat="1" applyFont="1" applyBorder="1" applyAlignment="1">
      <alignment horizontal="right" vertical="center" wrapText="1"/>
    </xf>
    <xf numFmtId="0" fontId="2" fillId="0" borderId="7" xfId="4" applyFont="1" applyBorder="1" applyAlignment="1">
      <alignment horizontal="center"/>
    </xf>
    <xf numFmtId="0" fontId="4" fillId="0" borderId="7" xfId="4" applyFont="1" applyBorder="1" applyAlignment="1">
      <alignment horizontal="center" wrapText="1"/>
    </xf>
    <xf numFmtId="0" fontId="2" fillId="0" borderId="7" xfId="4" applyFont="1" applyBorder="1" applyAlignment="1">
      <alignment horizontal="right" vertical="center" wrapText="1"/>
    </xf>
    <xf numFmtId="0" fontId="3" fillId="0" borderId="7" xfId="4" applyFont="1" applyBorder="1" applyAlignment="1">
      <alignment horizontal="center" vertical="center"/>
    </xf>
    <xf numFmtId="0" fontId="3" fillId="0" borderId="7" xfId="4" applyFont="1" applyBorder="1" applyAlignment="1">
      <alignment vertical="center" wrapText="1"/>
    </xf>
    <xf numFmtId="0" fontId="3" fillId="0" borderId="7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/>
    </xf>
    <xf numFmtId="0" fontId="4" fillId="0" borderId="7" xfId="4" applyFont="1" applyBorder="1" applyAlignment="1">
      <alignment horizontal="left" vertical="center" wrapText="1" indent="1"/>
    </xf>
    <xf numFmtId="0" fontId="2" fillId="0" borderId="7" xfId="4" applyFont="1" applyBorder="1" applyAlignment="1">
      <alignment horizontal="center" vertical="center" wrapText="1"/>
    </xf>
    <xf numFmtId="0" fontId="3" fillId="0" borderId="7" xfId="4" applyFont="1" applyBorder="1" applyAlignment="1">
      <alignment vertical="center"/>
    </xf>
    <xf numFmtId="0" fontId="4" fillId="0" borderId="7" xfId="4" applyFont="1" applyBorder="1" applyAlignment="1">
      <alignment vertical="center" wrapText="1"/>
    </xf>
    <xf numFmtId="0" fontId="2" fillId="0" borderId="7" xfId="4" applyFont="1" applyBorder="1" applyAlignment="1">
      <alignment horizontal="center" vertical="center"/>
    </xf>
    <xf numFmtId="0" fontId="4" fillId="0" borderId="7" xfId="4" applyFont="1" applyBorder="1" applyAlignment="1">
      <alignment vertical="center"/>
    </xf>
    <xf numFmtId="0" fontId="4" fillId="0" borderId="7" xfId="4" quotePrefix="1" applyFont="1" applyBorder="1" applyAlignment="1">
      <alignment horizontal="left" vertical="center" wrapText="1" indent="1"/>
    </xf>
    <xf numFmtId="0" fontId="2" fillId="0" borderId="7" xfId="4" applyFont="1" applyBorder="1" applyAlignment="1">
      <alignment vertical="center"/>
    </xf>
    <xf numFmtId="0" fontId="3" fillId="0" borderId="7" xfId="4" applyFont="1" applyBorder="1" applyAlignment="1">
      <alignment horizontal="left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left" vertical="center" wrapText="1"/>
    </xf>
    <xf numFmtId="168" fontId="7" fillId="0" borderId="7" xfId="0" applyNumberFormat="1" applyFont="1" applyBorder="1"/>
    <xf numFmtId="0" fontId="4" fillId="0" borderId="7" xfId="0" applyFont="1" applyBorder="1" applyAlignment="1">
      <alignment wrapText="1"/>
    </xf>
    <xf numFmtId="0" fontId="21" fillId="0" borderId="7" xfId="0" applyFont="1" applyBorder="1" applyAlignment="1">
      <alignment horizontal="center"/>
    </xf>
    <xf numFmtId="0" fontId="21" fillId="0" borderId="7" xfId="0" applyFont="1" applyBorder="1" applyAlignment="1">
      <alignment wrapText="1"/>
    </xf>
    <xf numFmtId="0" fontId="3" fillId="0" borderId="7" xfId="0" applyFont="1" applyBorder="1" applyAlignment="1">
      <alignment wrapText="1"/>
    </xf>
    <xf numFmtId="168" fontId="6" fillId="0" borderId="7" xfId="0" applyNumberFormat="1" applyFont="1" applyBorder="1"/>
    <xf numFmtId="168" fontId="25" fillId="0" borderId="7" xfId="3" applyNumberFormat="1" applyFont="1" applyBorder="1"/>
    <xf numFmtId="169" fontId="25" fillId="0" borderId="7" xfId="3" applyNumberFormat="1" applyFont="1" applyBorder="1"/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wrapText="1"/>
    </xf>
    <xf numFmtId="0" fontId="3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168" fontId="7" fillId="0" borderId="7" xfId="3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8" fontId="6" fillId="0" borderId="7" xfId="3" applyNumberFormat="1" applyFont="1" applyBorder="1" applyAlignment="1">
      <alignment vertical="center"/>
    </xf>
    <xf numFmtId="3" fontId="3" fillId="0" borderId="7" xfId="5" applyFont="1" applyBorder="1" applyAlignment="1">
      <alignment vertical="center" wrapText="1"/>
    </xf>
    <xf numFmtId="169" fontId="7" fillId="0" borderId="7" xfId="3" applyNumberFormat="1" applyFont="1" applyBorder="1"/>
    <xf numFmtId="0" fontId="15" fillId="0" borderId="7" xfId="4" applyFont="1" applyBorder="1" applyAlignment="1">
      <alignment vertical="center" wrapText="1"/>
    </xf>
    <xf numFmtId="0" fontId="3" fillId="3" borderId="7" xfId="4" applyFont="1" applyFill="1" applyBorder="1" applyAlignment="1">
      <alignment vertical="center" wrapText="1"/>
    </xf>
    <xf numFmtId="0" fontId="3" fillId="0" borderId="7" xfId="4" applyFont="1" applyBorder="1" applyAlignment="1">
      <alignment horizontal="left" vertical="center" wrapText="1"/>
    </xf>
    <xf numFmtId="43" fontId="6" fillId="0" borderId="7" xfId="3" applyFont="1" applyBorder="1" applyAlignment="1">
      <alignment vertical="center"/>
    </xf>
    <xf numFmtId="169" fontId="6" fillId="0" borderId="7" xfId="3" applyNumberFormat="1" applyFont="1" applyBorder="1"/>
    <xf numFmtId="169" fontId="6" fillId="0" borderId="7" xfId="3" applyNumberFormat="1" applyFont="1" applyBorder="1" applyAlignment="1">
      <alignment vertical="center"/>
    </xf>
    <xf numFmtId="0" fontId="2" fillId="3" borderId="7" xfId="0" applyFont="1" applyFill="1" applyBorder="1" applyAlignment="1">
      <alignment horizontal="right" vertical="center"/>
    </xf>
    <xf numFmtId="168" fontId="2" fillId="3" borderId="7" xfId="3" applyNumberFormat="1" applyFont="1" applyFill="1" applyBorder="1" applyAlignment="1">
      <alignment vertical="center"/>
    </xf>
    <xf numFmtId="43" fontId="2" fillId="3" borderId="7" xfId="3" applyFont="1" applyFill="1" applyBorder="1" applyAlignment="1">
      <alignment vertical="center"/>
    </xf>
    <xf numFmtId="168" fontId="2" fillId="3" borderId="7" xfId="2" quotePrefix="1" applyNumberFormat="1" applyFont="1" applyFill="1" applyBorder="1" applyAlignment="1">
      <alignment horizontal="right" vertical="center" wrapText="1"/>
    </xf>
    <xf numFmtId="168" fontId="3" fillId="3" borderId="7" xfId="2" quotePrefix="1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3" fontId="2" fillId="0" borderId="7" xfId="2" applyFont="1" applyBorder="1" applyAlignment="1">
      <alignment horizontal="center"/>
    </xf>
    <xf numFmtId="0" fontId="29" fillId="0" borderId="7" xfId="0" applyFont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49" fontId="2" fillId="3" borderId="7" xfId="0" applyNumberFormat="1" applyFont="1" applyFill="1" applyBorder="1" applyAlignment="1">
      <alignment horizontal="left" vertical="center" wrapText="1"/>
    </xf>
    <xf numFmtId="49" fontId="3" fillId="3" borderId="7" xfId="0" applyNumberFormat="1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 wrapText="1"/>
    </xf>
    <xf numFmtId="168" fontId="2" fillId="3" borderId="7" xfId="2" quotePrefix="1" applyNumberFormat="1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vertical="center"/>
    </xf>
    <xf numFmtId="169" fontId="2" fillId="3" borderId="7" xfId="2" quotePrefix="1" applyNumberFormat="1" applyFont="1" applyFill="1" applyBorder="1" applyAlignment="1">
      <alignment horizontal="right" vertical="center" wrapText="1"/>
    </xf>
    <xf numFmtId="168" fontId="3" fillId="3" borderId="7" xfId="2" quotePrefix="1" applyNumberFormat="1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vertical="center" wrapText="1"/>
    </xf>
    <xf numFmtId="0" fontId="3" fillId="3" borderId="7" xfId="6" applyFont="1" applyFill="1" applyBorder="1" applyAlignment="1">
      <alignment horizontal="center" vertical="center"/>
    </xf>
    <xf numFmtId="0" fontId="3" fillId="3" borderId="7" xfId="6" applyFont="1" applyFill="1" applyBorder="1" applyAlignment="1">
      <alignment vertical="center"/>
    </xf>
    <xf numFmtId="0" fontId="2" fillId="3" borderId="7" xfId="6" applyFont="1" applyFill="1" applyBorder="1" applyAlignment="1">
      <alignment horizontal="center" vertical="center"/>
    </xf>
    <xf numFmtId="0" fontId="2" fillId="3" borderId="7" xfId="6" applyFont="1" applyFill="1" applyBorder="1" applyAlignment="1">
      <alignment horizontal="right" vertical="center"/>
    </xf>
    <xf numFmtId="0" fontId="2" fillId="3" borderId="7" xfId="6" applyFont="1" applyFill="1" applyBorder="1" applyAlignment="1">
      <alignment vertical="center"/>
    </xf>
    <xf numFmtId="0" fontId="2" fillId="3" borderId="7" xfId="6" applyFont="1" applyFill="1" applyBorder="1" applyAlignment="1">
      <alignment vertical="center" wrapText="1"/>
    </xf>
    <xf numFmtId="0" fontId="2" fillId="3" borderId="8" xfId="6" applyFont="1" applyFill="1" applyBorder="1" applyAlignment="1">
      <alignment horizontal="right" vertical="center"/>
    </xf>
    <xf numFmtId="0" fontId="2" fillId="3" borderId="8" xfId="6" applyFont="1" applyFill="1" applyBorder="1" applyAlignment="1">
      <alignment vertical="center" wrapText="1"/>
    </xf>
    <xf numFmtId="0" fontId="2" fillId="3" borderId="8" xfId="6" applyFont="1" applyFill="1" applyBorder="1" applyAlignment="1">
      <alignment horizontal="center" vertical="center"/>
    </xf>
    <xf numFmtId="0" fontId="6" fillId="0" borderId="8" xfId="0" applyFont="1" applyBorder="1"/>
    <xf numFmtId="169" fontId="3" fillId="0" borderId="7" xfId="3" applyNumberFormat="1" applyFont="1" applyBorder="1" applyAlignment="1">
      <alignment horizontal="center" vertical="center"/>
    </xf>
    <xf numFmtId="168" fontId="3" fillId="0" borderId="7" xfId="3" applyNumberFormat="1" applyFont="1" applyBorder="1" applyAlignment="1">
      <alignment horizontal="center" vertical="center"/>
    </xf>
    <xf numFmtId="168" fontId="2" fillId="0" borderId="7" xfId="1" applyNumberFormat="1" applyFont="1" applyBorder="1" applyAlignment="1">
      <alignment horizontal="center" vertical="center"/>
    </xf>
    <xf numFmtId="168" fontId="2" fillId="0" borderId="7" xfId="1" applyNumberFormat="1" applyFont="1" applyBorder="1" applyAlignment="1">
      <alignment vertical="center"/>
    </xf>
    <xf numFmtId="169" fontId="3" fillId="0" borderId="7" xfId="3" applyNumberFormat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43" fontId="3" fillId="0" borderId="9" xfId="3" applyFont="1" applyBorder="1" applyAlignment="1">
      <alignment vertical="center"/>
    </xf>
    <xf numFmtId="0" fontId="3" fillId="0" borderId="9" xfId="1" applyFont="1" applyBorder="1" applyAlignment="1">
      <alignment vertical="center"/>
    </xf>
    <xf numFmtId="168" fontId="31" fillId="0" borderId="7" xfId="3" applyNumberFormat="1" applyFont="1" applyFill="1" applyBorder="1" applyAlignment="1">
      <alignment horizontal="center"/>
    </xf>
    <xf numFmtId="168" fontId="2" fillId="0" borderId="10" xfId="3" applyNumberFormat="1" applyFont="1" applyBorder="1" applyAlignment="1">
      <alignment horizontal="center" vertical="center"/>
    </xf>
    <xf numFmtId="168" fontId="2" fillId="0" borderId="10" xfId="3" applyNumberFormat="1" applyFont="1" applyBorder="1" applyAlignment="1">
      <alignment vertical="center"/>
    </xf>
    <xf numFmtId="4" fontId="6" fillId="0" borderId="7" xfId="0" applyNumberFormat="1" applyFont="1" applyBorder="1"/>
    <xf numFmtId="4" fontId="6" fillId="0" borderId="7" xfId="3" applyNumberFormat="1" applyFont="1" applyBorder="1"/>
    <xf numFmtId="169" fontId="6" fillId="0" borderId="7" xfId="3" applyNumberFormat="1" applyFont="1" applyFill="1" applyBorder="1"/>
    <xf numFmtId="168" fontId="6" fillId="0" borderId="0" xfId="0" applyNumberFormat="1" applyFont="1"/>
    <xf numFmtId="43" fontId="3" fillId="0" borderId="7" xfId="1" applyNumberFormat="1" applyFont="1" applyBorder="1" applyAlignment="1">
      <alignment horizontal="center" vertical="center"/>
    </xf>
    <xf numFmtId="43" fontId="3" fillId="0" borderId="7" xfId="1" applyNumberFormat="1" applyFont="1" applyBorder="1" applyAlignment="1">
      <alignment vertical="center"/>
    </xf>
    <xf numFmtId="43" fontId="6" fillId="0" borderId="0" xfId="0" applyNumberFormat="1" applyFont="1"/>
    <xf numFmtId="0" fontId="25" fillId="4" borderId="7" xfId="0" applyFont="1" applyFill="1" applyBorder="1"/>
    <xf numFmtId="3" fontId="6" fillId="0" borderId="7" xfId="3" applyNumberFormat="1" applyFont="1" applyBorder="1"/>
    <xf numFmtId="3" fontId="6" fillId="0" borderId="7" xfId="0" applyNumberFormat="1" applyFont="1" applyBorder="1"/>
    <xf numFmtId="170" fontId="6" fillId="0" borderId="7" xfId="0" applyNumberFormat="1" applyFont="1" applyBorder="1"/>
    <xf numFmtId="170" fontId="6" fillId="0" borderId="7" xfId="3" applyNumberFormat="1" applyFont="1" applyBorder="1"/>
    <xf numFmtId="168" fontId="6" fillId="0" borderId="7" xfId="3" applyNumberFormat="1" applyFont="1" applyFill="1" applyBorder="1"/>
    <xf numFmtId="43" fontId="7" fillId="0" borderId="7" xfId="3" applyFont="1" applyBorder="1" applyAlignment="1">
      <alignment horizontal="center" vertical="center"/>
    </xf>
    <xf numFmtId="169" fontId="7" fillId="0" borderId="7" xfId="3" applyNumberFormat="1" applyFont="1" applyBorder="1" applyAlignment="1">
      <alignment vertical="center"/>
    </xf>
    <xf numFmtId="168" fontId="7" fillId="0" borderId="7" xfId="3" applyNumberFormat="1" applyFont="1" applyBorder="1" applyAlignment="1">
      <alignment horizontal="center" vertical="center"/>
    </xf>
    <xf numFmtId="43" fontId="3" fillId="0" borderId="7" xfId="3" applyFont="1" applyFill="1" applyBorder="1" applyAlignment="1">
      <alignment horizontal="right" vertical="center" wrapText="1"/>
    </xf>
    <xf numFmtId="43" fontId="4" fillId="3" borderId="7" xfId="3" applyFont="1" applyFill="1" applyBorder="1" applyAlignment="1">
      <alignment horizontal="center" vertical="center"/>
    </xf>
    <xf numFmtId="43" fontId="3" fillId="3" borderId="7" xfId="3" quotePrefix="1" applyFont="1" applyFill="1" applyBorder="1" applyAlignment="1">
      <alignment horizontal="center" vertical="center" wrapText="1"/>
    </xf>
    <xf numFmtId="43" fontId="2" fillId="0" borderId="7" xfId="3" applyFont="1" applyFill="1" applyBorder="1" applyAlignment="1">
      <alignment horizontal="right" vertical="center" wrapText="1"/>
    </xf>
    <xf numFmtId="43" fontId="15" fillId="0" borderId="7" xfId="3" applyFont="1" applyFill="1" applyBorder="1" applyAlignment="1">
      <alignment horizontal="right" vertical="center" wrapText="1"/>
    </xf>
    <xf numFmtId="43" fontId="2" fillId="0" borderId="7" xfId="3" applyFont="1" applyBorder="1" applyAlignment="1">
      <alignment horizontal="center"/>
    </xf>
    <xf numFmtId="43" fontId="2" fillId="0" borderId="7" xfId="3" applyFont="1" applyFill="1" applyBorder="1" applyAlignment="1">
      <alignment horizontal="center" vertical="center" wrapText="1"/>
    </xf>
    <xf numFmtId="43" fontId="3" fillId="0" borderId="7" xfId="3" applyFont="1" applyFill="1" applyBorder="1" applyAlignment="1">
      <alignment horizontal="center" vertical="center" wrapText="1"/>
    </xf>
    <xf numFmtId="43" fontId="29" fillId="3" borderId="7" xfId="3" quotePrefix="1" applyFont="1" applyFill="1" applyBorder="1" applyAlignment="1">
      <alignment horizontal="center" vertical="center" wrapText="1"/>
    </xf>
    <xf numFmtId="43" fontId="3" fillId="0" borderId="7" xfId="3" applyFont="1" applyBorder="1" applyAlignment="1">
      <alignment horizontal="center"/>
    </xf>
    <xf numFmtId="43" fontId="4" fillId="0" borderId="7" xfId="3" applyFont="1" applyBorder="1" applyAlignment="1">
      <alignment horizontal="center"/>
    </xf>
    <xf numFmtId="43" fontId="4" fillId="0" borderId="7" xfId="3" applyFont="1" applyFill="1" applyBorder="1" applyAlignment="1">
      <alignment horizontal="center" vertical="center" wrapText="1"/>
    </xf>
    <xf numFmtId="43" fontId="2" fillId="3" borderId="7" xfId="3" applyFont="1" applyFill="1" applyBorder="1" applyAlignment="1">
      <alignment horizontal="right" vertical="center" wrapText="1"/>
    </xf>
    <xf numFmtId="43" fontId="3" fillId="3" borderId="7" xfId="3" applyFont="1" applyFill="1" applyBorder="1" applyAlignment="1">
      <alignment horizontal="right" vertical="center" wrapText="1"/>
    </xf>
    <xf numFmtId="43" fontId="3" fillId="2" borderId="7" xfId="3" applyFont="1" applyFill="1" applyBorder="1" applyAlignment="1">
      <alignment horizontal="right" vertical="center" wrapText="1"/>
    </xf>
    <xf numFmtId="43" fontId="3" fillId="3" borderId="7" xfId="3" applyFont="1" applyFill="1" applyBorder="1" applyAlignment="1">
      <alignment vertical="center"/>
    </xf>
    <xf numFmtId="43" fontId="4" fillId="3" borderId="7" xfId="3" applyFont="1" applyFill="1" applyBorder="1" applyAlignment="1">
      <alignment horizontal="right" vertical="center" wrapText="1"/>
    </xf>
    <xf numFmtId="43" fontId="2" fillId="3" borderId="7" xfId="3" applyFont="1" applyFill="1" applyBorder="1" applyAlignment="1">
      <alignment horizontal="right" vertical="center"/>
    </xf>
    <xf numFmtId="168" fontId="2" fillId="3" borderId="7" xfId="3" quotePrefix="1" applyNumberFormat="1" applyFont="1" applyFill="1" applyBorder="1" applyAlignment="1">
      <alignment horizontal="center" vertical="center" wrapText="1"/>
    </xf>
    <xf numFmtId="168" fontId="15" fillId="0" borderId="7" xfId="3" applyNumberFormat="1" applyFont="1" applyBorder="1" applyAlignment="1"/>
    <xf numFmtId="168" fontId="2" fillId="0" borderId="7" xfId="3" applyNumberFormat="1" applyFont="1" applyBorder="1" applyAlignment="1">
      <alignment horizontal="center"/>
    </xf>
    <xf numFmtId="43" fontId="2" fillId="0" borderId="7" xfId="3" applyFont="1" applyBorder="1" applyAlignment="1">
      <alignment horizontal="right" vertical="center"/>
    </xf>
    <xf numFmtId="168" fontId="2" fillId="0" borderId="7" xfId="3" applyNumberFormat="1" applyFont="1" applyBorder="1" applyAlignment="1">
      <alignment horizontal="right" vertical="center"/>
    </xf>
    <xf numFmtId="168" fontId="2" fillId="0" borderId="7" xfId="1" applyNumberFormat="1" applyFont="1" applyBorder="1" applyAlignment="1">
      <alignment horizontal="right" vertical="center"/>
    </xf>
    <xf numFmtId="168" fontId="3" fillId="0" borderId="4" xfId="3" applyNumberFormat="1" applyFont="1" applyBorder="1" applyAlignment="1">
      <alignment horizontal="center" vertical="center" wrapText="1"/>
    </xf>
    <xf numFmtId="168" fontId="3" fillId="0" borderId="6" xfId="3" applyNumberFormat="1" applyFont="1" applyBorder="1" applyAlignment="1">
      <alignment horizontal="center" vertical="center"/>
    </xf>
    <xf numFmtId="168" fontId="4" fillId="0" borderId="7" xfId="3" applyNumberFormat="1" applyFont="1" applyBorder="1" applyAlignment="1">
      <alignment horizontal="center" vertical="center"/>
    </xf>
    <xf numFmtId="168" fontId="6" fillId="0" borderId="8" xfId="3" applyNumberFormat="1" applyFont="1" applyBorder="1"/>
    <xf numFmtId="168" fontId="6" fillId="0" borderId="0" xfId="3" applyNumberFormat="1" applyFont="1"/>
    <xf numFmtId="0" fontId="6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3" fontId="3" fillId="0" borderId="7" xfId="2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168" fontId="25" fillId="0" borderId="7" xfId="3" applyNumberFormat="1" applyFont="1" applyBorder="1" applyAlignment="1">
      <alignment vertical="center"/>
    </xf>
    <xf numFmtId="3" fontId="7" fillId="0" borderId="7" xfId="0" applyNumberFormat="1" applyFont="1" applyBorder="1"/>
    <xf numFmtId="168" fontId="2" fillId="3" borderId="7" xfId="3" applyNumberFormat="1" applyFont="1" applyFill="1" applyBorder="1" applyAlignment="1">
      <alignment horizontal="right" vertical="center" wrapText="1"/>
    </xf>
    <xf numFmtId="3" fontId="7" fillId="0" borderId="7" xfId="0" applyNumberFormat="1" applyFont="1" applyBorder="1" applyAlignment="1">
      <alignment vertical="center"/>
    </xf>
    <xf numFmtId="168" fontId="3" fillId="3" borderId="7" xfId="3" applyNumberFormat="1" applyFont="1" applyFill="1" applyBorder="1" applyAlignment="1">
      <alignment horizontal="right" vertical="center" wrapText="1"/>
    </xf>
    <xf numFmtId="168" fontId="9" fillId="3" borderId="7" xfId="3" applyNumberFormat="1" applyFont="1" applyFill="1" applyBorder="1" applyAlignment="1">
      <alignment horizontal="right" vertical="center" wrapText="1"/>
    </xf>
    <xf numFmtId="168" fontId="3" fillId="3" borderId="7" xfId="3" applyNumberFormat="1" applyFont="1" applyFill="1" applyBorder="1" applyAlignment="1">
      <alignment horizontal="center" vertical="center" wrapText="1"/>
    </xf>
    <xf numFmtId="168" fontId="30" fillId="3" borderId="7" xfId="3" applyNumberFormat="1" applyFont="1" applyFill="1" applyBorder="1" applyAlignment="1">
      <alignment horizontal="right" vertical="center" wrapText="1"/>
    </xf>
    <xf numFmtId="43" fontId="2" fillId="0" borderId="7" xfId="1" applyNumberFormat="1" applyFont="1" applyBorder="1" applyAlignment="1">
      <alignment vertical="center"/>
    </xf>
    <xf numFmtId="0" fontId="32" fillId="0" borderId="11" xfId="0" applyFont="1" applyBorder="1" applyAlignment="1">
      <alignment horizontal="right" vertical="center"/>
    </xf>
    <xf numFmtId="168" fontId="3" fillId="0" borderId="7" xfId="3" applyNumberFormat="1" applyFont="1" applyFill="1" applyBorder="1" applyAlignment="1">
      <alignment horizontal="right" vertical="center" wrapText="1"/>
    </xf>
    <xf numFmtId="168" fontId="28" fillId="0" borderId="7" xfId="3" applyNumberFormat="1" applyFont="1" applyBorder="1" applyAlignment="1">
      <alignment vertical="center"/>
    </xf>
    <xf numFmtId="0" fontId="2" fillId="0" borderId="7" xfId="4" applyFont="1" applyBorder="1" applyAlignment="1">
      <alignment vertical="center" wrapText="1"/>
    </xf>
    <xf numFmtId="43" fontId="3" fillId="0" borderId="7" xfId="3" applyFont="1" applyBorder="1" applyAlignment="1">
      <alignment horizontal="center" vertical="center"/>
    </xf>
    <xf numFmtId="43" fontId="4" fillId="0" borderId="7" xfId="3" applyFont="1" applyBorder="1" applyAlignment="1">
      <alignment horizontal="center" vertical="center"/>
    </xf>
    <xf numFmtId="168" fontId="2" fillId="0" borderId="7" xfId="3" applyNumberFormat="1" applyFont="1" applyBorder="1" applyAlignment="1">
      <alignment horizontal="center" vertical="center" wrapText="1"/>
    </xf>
    <xf numFmtId="168" fontId="33" fillId="0" borderId="7" xfId="0" applyNumberFormat="1" applyFont="1" applyBorder="1"/>
    <xf numFmtId="168" fontId="2" fillId="3" borderId="7" xfId="3" quotePrefix="1" applyNumberFormat="1" applyFont="1" applyFill="1" applyBorder="1" applyAlignment="1">
      <alignment horizontal="right" vertical="center" wrapText="1"/>
    </xf>
    <xf numFmtId="168" fontId="3" fillId="3" borderId="7" xfId="3" quotePrefix="1" applyNumberFormat="1" applyFont="1" applyFill="1" applyBorder="1" applyAlignment="1">
      <alignment horizontal="right" vertical="center" wrapText="1"/>
    </xf>
    <xf numFmtId="169" fontId="6" fillId="0" borderId="7" xfId="0" applyNumberFormat="1" applyFont="1" applyBorder="1"/>
    <xf numFmtId="43" fontId="7" fillId="0" borderId="7" xfId="3" applyFont="1" applyBorder="1" applyAlignment="1">
      <alignment vertical="center"/>
    </xf>
    <xf numFmtId="168" fontId="28" fillId="0" borderId="7" xfId="0" applyNumberFormat="1" applyFont="1" applyBorder="1" applyAlignment="1">
      <alignment vertical="center"/>
    </xf>
    <xf numFmtId="43" fontId="3" fillId="0" borderId="7" xfId="2" applyFont="1" applyFill="1" applyBorder="1"/>
    <xf numFmtId="43" fontId="3" fillId="0" borderId="7" xfId="2" applyFont="1" applyFill="1" applyBorder="1" applyAlignment="1">
      <alignment horizontal="center"/>
    </xf>
    <xf numFmtId="168" fontId="7" fillId="0" borderId="7" xfId="3" applyNumberFormat="1" applyFont="1" applyFill="1" applyBorder="1"/>
    <xf numFmtId="168" fontId="3" fillId="0" borderId="7" xfId="2" applyNumberFormat="1" applyFont="1" applyFill="1" applyBorder="1"/>
    <xf numFmtId="1" fontId="6" fillId="0" borderId="7" xfId="0" applyNumberFormat="1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vertical="center" wrapText="1"/>
    </xf>
    <xf numFmtId="43" fontId="2" fillId="0" borderId="10" xfId="3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vertical="center" wrapText="1"/>
    </xf>
    <xf numFmtId="43" fontId="2" fillId="0" borderId="8" xfId="3" applyFont="1" applyBorder="1" applyAlignment="1">
      <alignment vertical="center"/>
    </xf>
    <xf numFmtId="0" fontId="2" fillId="0" borderId="8" xfId="1" applyFont="1" applyBorder="1" applyAlignment="1">
      <alignment vertical="center"/>
    </xf>
    <xf numFmtId="168" fontId="2" fillId="0" borderId="8" xfId="3" applyNumberFormat="1" applyFont="1" applyBorder="1" applyAlignment="1">
      <alignment horizontal="center" vertical="center"/>
    </xf>
    <xf numFmtId="0" fontId="3" fillId="0" borderId="12" xfId="1" applyFont="1" applyBorder="1" applyAlignment="1">
      <alignment vertical="center" wrapText="1"/>
    </xf>
    <xf numFmtId="0" fontId="3" fillId="0" borderId="12" xfId="1" applyFont="1" applyBorder="1" applyAlignment="1">
      <alignment vertical="center"/>
    </xf>
    <xf numFmtId="0" fontId="34" fillId="0" borderId="12" xfId="7" applyBorder="1" applyAlignment="1">
      <alignment vertical="center"/>
    </xf>
    <xf numFmtId="0" fontId="34" fillId="0" borderId="6" xfId="7" applyBorder="1" applyAlignment="1">
      <alignment horizontal="center" vertical="center"/>
    </xf>
    <xf numFmtId="0" fontId="34" fillId="0" borderId="7" xfId="7" applyBorder="1" applyAlignment="1">
      <alignment horizontal="center" vertical="center"/>
    </xf>
    <xf numFmtId="168" fontId="6" fillId="0" borderId="0" xfId="3" applyNumberFormat="1" applyFont="1" applyFill="1" applyAlignment="1">
      <alignment vertical="center"/>
    </xf>
    <xf numFmtId="168" fontId="25" fillId="0" borderId="0" xfId="3" applyNumberFormat="1" applyFont="1" applyFill="1" applyAlignment="1">
      <alignment vertical="center"/>
    </xf>
    <xf numFmtId="168" fontId="28" fillId="0" borderId="0" xfId="3" applyNumberFormat="1" applyFont="1" applyFill="1" applyAlignment="1">
      <alignment vertical="center"/>
    </xf>
    <xf numFmtId="43" fontId="2" fillId="0" borderId="11" xfId="3" applyFont="1" applyFill="1" applyBorder="1" applyAlignment="1">
      <alignment horizontal="center" vertical="center"/>
    </xf>
    <xf numFmtId="168" fontId="3" fillId="0" borderId="11" xfId="3" applyNumberFormat="1" applyFont="1" applyFill="1" applyBorder="1" applyAlignment="1">
      <alignment horizontal="center" vertical="center"/>
    </xf>
    <xf numFmtId="43" fontId="3" fillId="0" borderId="11" xfId="3" applyFont="1" applyFill="1" applyBorder="1" applyAlignment="1">
      <alignment horizontal="center" vertical="center"/>
    </xf>
    <xf numFmtId="169" fontId="2" fillId="0" borderId="11" xfId="3" applyNumberFormat="1" applyFont="1" applyFill="1" applyBorder="1" applyAlignment="1">
      <alignment horizontal="center" vertical="center"/>
    </xf>
    <xf numFmtId="168" fontId="2" fillId="0" borderId="11" xfId="3" applyNumberFormat="1" applyFont="1" applyFill="1" applyBorder="1" applyAlignment="1">
      <alignment horizontal="center" vertical="center"/>
    </xf>
    <xf numFmtId="169" fontId="3" fillId="0" borderId="11" xfId="3" applyNumberFormat="1" applyFont="1" applyFill="1" applyBorder="1" applyAlignment="1">
      <alignment vertical="center"/>
    </xf>
    <xf numFmtId="43" fontId="3" fillId="0" borderId="11" xfId="3" applyFont="1" applyFill="1" applyBorder="1" applyAlignment="1">
      <alignment vertical="center"/>
    </xf>
    <xf numFmtId="168" fontId="3" fillId="0" borderId="11" xfId="3" applyNumberFormat="1" applyFont="1" applyFill="1" applyBorder="1" applyAlignment="1">
      <alignment vertical="center"/>
    </xf>
    <xf numFmtId="168" fontId="2" fillId="0" borderId="11" xfId="3" applyNumberFormat="1" applyFont="1" applyFill="1" applyBorder="1" applyAlignment="1">
      <alignment vertical="center"/>
    </xf>
    <xf numFmtId="43" fontId="2" fillId="0" borderId="11" xfId="3" applyFont="1" applyFill="1" applyBorder="1" applyAlignment="1">
      <alignment vertical="center"/>
    </xf>
    <xf numFmtId="169" fontId="3" fillId="0" borderId="11" xfId="3" applyNumberFormat="1" applyFont="1" applyFill="1" applyBorder="1" applyAlignment="1">
      <alignment horizontal="center" vertical="center"/>
    </xf>
    <xf numFmtId="168" fontId="30" fillId="0" borderId="11" xfId="3" applyNumberFormat="1" applyFont="1" applyFill="1" applyBorder="1" applyAlignment="1">
      <alignment horizontal="center" vertical="center"/>
    </xf>
    <xf numFmtId="169" fontId="30" fillId="0" borderId="11" xfId="3" applyNumberFormat="1" applyFont="1" applyFill="1" applyBorder="1" applyAlignment="1">
      <alignment horizontal="center" vertical="center"/>
    </xf>
    <xf numFmtId="43" fontId="30" fillId="0" borderId="11" xfId="3" applyFont="1" applyFill="1" applyBorder="1" applyAlignment="1">
      <alignment horizontal="center" vertical="center"/>
    </xf>
    <xf numFmtId="43" fontId="6" fillId="0" borderId="11" xfId="3" applyFont="1" applyFill="1" applyBorder="1" applyAlignment="1">
      <alignment vertical="center"/>
    </xf>
    <xf numFmtId="168" fontId="7" fillId="0" borderId="11" xfId="3" applyNumberFormat="1" applyFont="1" applyFill="1" applyBorder="1" applyAlignment="1">
      <alignment vertical="center"/>
    </xf>
    <xf numFmtId="43" fontId="7" fillId="0" borderId="11" xfId="3" applyFont="1" applyFill="1" applyBorder="1" applyAlignment="1">
      <alignment vertical="center"/>
    </xf>
    <xf numFmtId="168" fontId="25" fillId="0" borderId="11" xfId="3" applyNumberFormat="1" applyFont="1" applyFill="1" applyBorder="1" applyAlignment="1">
      <alignment vertical="center"/>
    </xf>
    <xf numFmtId="43" fontId="25" fillId="0" borderId="11" xfId="3" applyFont="1" applyFill="1" applyBorder="1" applyAlignment="1">
      <alignment vertical="center"/>
    </xf>
    <xf numFmtId="168" fontId="28" fillId="0" borderId="11" xfId="3" applyNumberFormat="1" applyFont="1" applyFill="1" applyBorder="1" applyAlignment="1">
      <alignment vertical="center"/>
    </xf>
    <xf numFmtId="169" fontId="25" fillId="0" borderId="11" xfId="3" applyNumberFormat="1" applyFont="1" applyFill="1" applyBorder="1" applyAlignment="1">
      <alignment vertical="center"/>
    </xf>
    <xf numFmtId="168" fontId="6" fillId="0" borderId="11" xfId="3" applyNumberFormat="1" applyFont="1" applyFill="1" applyBorder="1" applyAlignment="1">
      <alignment vertical="center"/>
    </xf>
    <xf numFmtId="168" fontId="7" fillId="0" borderId="11" xfId="3" applyNumberFormat="1" applyFont="1" applyFill="1" applyBorder="1" applyAlignment="1">
      <alignment horizontal="center" vertical="center"/>
    </xf>
    <xf numFmtId="43" fontId="30" fillId="0" borderId="11" xfId="3" applyFont="1" applyFill="1" applyBorder="1" applyAlignment="1">
      <alignment vertical="center"/>
    </xf>
    <xf numFmtId="169" fontId="6" fillId="0" borderId="11" xfId="3" applyNumberFormat="1" applyFont="1" applyFill="1" applyBorder="1" applyAlignment="1">
      <alignment vertical="center"/>
    </xf>
    <xf numFmtId="37" fontId="6" fillId="0" borderId="11" xfId="3" applyNumberFormat="1" applyFont="1" applyFill="1" applyBorder="1" applyAlignment="1">
      <alignment vertical="center"/>
    </xf>
    <xf numFmtId="169" fontId="7" fillId="0" borderId="11" xfId="3" applyNumberFormat="1" applyFont="1" applyFill="1" applyBorder="1" applyAlignment="1">
      <alignment vertical="center"/>
    </xf>
    <xf numFmtId="43" fontId="3" fillId="0" borderId="11" xfId="2" applyFont="1" applyFill="1" applyBorder="1" applyAlignment="1">
      <alignment horizontal="left" vertical="center" wrapText="1"/>
    </xf>
    <xf numFmtId="43" fontId="3" fillId="0" borderId="11" xfId="2" applyFont="1" applyFill="1" applyBorder="1" applyAlignment="1">
      <alignment horizontal="center" vertical="center"/>
    </xf>
    <xf numFmtId="43" fontId="3" fillId="0" borderId="11" xfId="2" applyFont="1" applyFill="1" applyBorder="1" applyAlignment="1">
      <alignment horizontal="left" vertical="center"/>
    </xf>
    <xf numFmtId="43" fontId="2" fillId="0" borderId="11" xfId="2" applyFont="1" applyFill="1" applyBorder="1" applyAlignment="1">
      <alignment horizontal="center" vertical="center"/>
    </xf>
    <xf numFmtId="43" fontId="33" fillId="0" borderId="11" xfId="3" applyFont="1" applyFill="1" applyBorder="1" applyAlignment="1">
      <alignment vertical="center"/>
    </xf>
    <xf numFmtId="168" fontId="281" fillId="0" borderId="11" xfId="3" applyNumberFormat="1" applyFont="1" applyFill="1" applyBorder="1" applyAlignment="1">
      <alignment vertical="center"/>
    </xf>
    <xf numFmtId="43" fontId="21" fillId="0" borderId="11" xfId="3" applyFont="1" applyFill="1" applyBorder="1" applyAlignment="1">
      <alignment vertical="center"/>
    </xf>
    <xf numFmtId="169" fontId="7" fillId="0" borderId="11" xfId="3" applyNumberFormat="1" applyFont="1" applyFill="1" applyBorder="1" applyAlignment="1">
      <alignment horizontal="right" vertical="center"/>
    </xf>
    <xf numFmtId="43" fontId="7" fillId="0" borderId="11" xfId="3" applyFont="1" applyFill="1" applyBorder="1" applyAlignment="1">
      <alignment horizontal="center" vertical="center"/>
    </xf>
    <xf numFmtId="168" fontId="6" fillId="0" borderId="2" xfId="3" applyNumberFormat="1" applyFont="1" applyFill="1" applyBorder="1" applyAlignment="1">
      <alignment vertical="center"/>
    </xf>
    <xf numFmtId="168" fontId="2" fillId="0" borderId="2" xfId="3" applyNumberFormat="1" applyFont="1" applyFill="1" applyBorder="1" applyAlignment="1">
      <alignment horizontal="center" vertical="center"/>
    </xf>
    <xf numFmtId="168" fontId="7" fillId="0" borderId="2" xfId="3" applyNumberFormat="1" applyFont="1" applyFill="1" applyBorder="1" applyAlignment="1">
      <alignment vertical="center"/>
    </xf>
    <xf numFmtId="43" fontId="6" fillId="0" borderId="11" xfId="3" applyFont="1" applyFill="1" applyBorder="1" applyAlignment="1">
      <alignment horizontal="center" vertical="center"/>
    </xf>
    <xf numFmtId="168" fontId="6" fillId="0" borderId="11" xfId="3" applyNumberFormat="1" applyFont="1" applyFill="1" applyBorder="1" applyAlignment="1">
      <alignment horizontal="center" vertical="center"/>
    </xf>
    <xf numFmtId="3" fontId="6" fillId="0" borderId="11" xfId="3" applyNumberFormat="1" applyFont="1" applyFill="1" applyBorder="1" applyAlignment="1">
      <alignment vertical="center"/>
    </xf>
    <xf numFmtId="41" fontId="6" fillId="0" borderId="11" xfId="3" applyNumberFormat="1" applyFont="1" applyFill="1" applyBorder="1" applyAlignment="1">
      <alignment vertical="center"/>
    </xf>
    <xf numFmtId="41" fontId="6" fillId="0" borderId="11" xfId="3" applyNumberFormat="1" applyFont="1" applyFill="1" applyBorder="1" applyAlignment="1">
      <alignment horizontal="center" vertical="center"/>
    </xf>
    <xf numFmtId="37" fontId="7" fillId="0" borderId="11" xfId="3" applyNumberFormat="1" applyFont="1" applyFill="1" applyBorder="1" applyAlignment="1">
      <alignment vertical="center"/>
    </xf>
    <xf numFmtId="169" fontId="28" fillId="0" borderId="11" xfId="3" applyNumberFormat="1" applyFont="1" applyFill="1" applyBorder="1" applyAlignment="1">
      <alignment vertical="center"/>
    </xf>
    <xf numFmtId="305" fontId="6" fillId="0" borderId="11" xfId="3" applyNumberFormat="1" applyFont="1" applyFill="1" applyBorder="1" applyAlignment="1">
      <alignment vertical="center"/>
    </xf>
    <xf numFmtId="317" fontId="3" fillId="0" borderId="11" xfId="3" applyNumberFormat="1" applyFont="1" applyFill="1" applyBorder="1" applyAlignment="1">
      <alignment vertical="center"/>
    </xf>
    <xf numFmtId="43" fontId="15" fillId="0" borderId="11" xfId="3" applyFont="1" applyFill="1" applyBorder="1" applyAlignment="1">
      <alignment vertical="center"/>
    </xf>
    <xf numFmtId="168" fontId="15" fillId="0" borderId="11" xfId="3" applyNumberFormat="1" applyFont="1" applyFill="1" applyBorder="1" applyAlignment="1">
      <alignment vertical="center"/>
    </xf>
    <xf numFmtId="169" fontId="2" fillId="0" borderId="11" xfId="3" applyNumberFormat="1" applyFont="1" applyFill="1" applyBorder="1" applyAlignment="1">
      <alignment vertical="center"/>
    </xf>
    <xf numFmtId="43" fontId="6" fillId="0" borderId="11" xfId="3" applyFont="1" applyFill="1" applyBorder="1" applyAlignment="1">
      <alignment horizontal="right" vertical="center"/>
    </xf>
    <xf numFmtId="0" fontId="2" fillId="0" borderId="11" xfId="3" applyNumberFormat="1" applyFont="1" applyFill="1" applyBorder="1" applyAlignment="1">
      <alignment horizontal="center" vertical="center"/>
    </xf>
    <xf numFmtId="319" fontId="6" fillId="0" borderId="11" xfId="3" applyNumberFormat="1" applyFont="1" applyFill="1" applyBorder="1" applyAlignment="1">
      <alignment vertical="center"/>
    </xf>
    <xf numFmtId="169" fontId="2" fillId="0" borderId="11" xfId="3" applyNumberFormat="1" applyFont="1" applyFill="1" applyBorder="1" applyAlignment="1">
      <alignment horizontal="right" vertical="center"/>
    </xf>
    <xf numFmtId="168" fontId="42" fillId="0" borderId="15" xfId="1246" applyNumberFormat="1" applyFont="1" applyFill="1" applyBorder="1" applyAlignment="1">
      <alignment horizontal="right" vertical="center"/>
    </xf>
    <xf numFmtId="43" fontId="2" fillId="0" borderId="15" xfId="1246" applyFont="1" applyFill="1" applyBorder="1" applyAlignment="1">
      <alignment horizontal="right" vertical="center"/>
    </xf>
    <xf numFmtId="168" fontId="2" fillId="0" borderId="15" xfId="1246" applyNumberFormat="1" applyFont="1" applyFill="1" applyBorder="1" applyAlignment="1">
      <alignment horizontal="right" vertical="center"/>
    </xf>
    <xf numFmtId="319" fontId="2" fillId="0" borderId="15" xfId="1246" applyNumberFormat="1" applyFont="1" applyFill="1" applyBorder="1" applyAlignment="1">
      <alignment horizontal="right" vertical="center"/>
    </xf>
    <xf numFmtId="168" fontId="4" fillId="0" borderId="15" xfId="1246" applyNumberFormat="1" applyFont="1" applyFill="1" applyBorder="1" applyAlignment="1">
      <alignment horizontal="right" vertical="center"/>
    </xf>
    <xf numFmtId="2" fontId="2" fillId="0" borderId="11" xfId="3" applyNumberFormat="1" applyFont="1" applyFill="1" applyBorder="1" applyAlignment="1">
      <alignment horizontal="right" vertical="center"/>
    </xf>
    <xf numFmtId="168" fontId="33" fillId="0" borderId="11" xfId="3" applyNumberFormat="1" applyFont="1" applyFill="1" applyBorder="1" applyAlignment="1">
      <alignment horizontal="center" vertical="center"/>
    </xf>
    <xf numFmtId="43" fontId="28" fillId="0" borderId="11" xfId="3" applyFont="1" applyFill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1" fontId="2" fillId="0" borderId="1" xfId="1" applyNumberFormat="1" applyFont="1" applyBorder="1" applyAlignment="1">
      <alignment horizontal="center" vertical="center"/>
    </xf>
    <xf numFmtId="171" fontId="2" fillId="0" borderId="1" xfId="1" applyNumberFormat="1" applyFont="1" applyBorder="1" applyAlignment="1">
      <alignment horizontal="center" vertical="center" wrapText="1"/>
    </xf>
    <xf numFmtId="171" fontId="3" fillId="0" borderId="11" xfId="1" applyNumberFormat="1" applyFont="1" applyBorder="1" applyAlignment="1">
      <alignment horizontal="center" vertical="center"/>
    </xf>
    <xf numFmtId="171" fontId="3" fillId="0" borderId="11" xfId="1" applyNumberFormat="1" applyFont="1" applyBorder="1" applyAlignment="1">
      <alignment horizontal="left" vertical="center" wrapText="1"/>
    </xf>
    <xf numFmtId="171" fontId="2" fillId="0" borderId="11" xfId="1" applyNumberFormat="1" applyFont="1" applyBorder="1" applyAlignment="1">
      <alignment horizontal="center" vertical="center" wrapText="1"/>
    </xf>
    <xf numFmtId="171" fontId="2" fillId="0" borderId="11" xfId="1" applyNumberFormat="1" applyFont="1" applyBorder="1" applyAlignment="1">
      <alignment horizontal="center" vertical="center"/>
    </xf>
    <xf numFmtId="171" fontId="2" fillId="0" borderId="11" xfId="1" applyNumberFormat="1" applyFont="1" applyBorder="1" applyAlignment="1">
      <alignment horizontal="left" vertical="center" wrapText="1"/>
    </xf>
    <xf numFmtId="171" fontId="3" fillId="0" borderId="11" xfId="1" applyNumberFormat="1" applyFont="1" applyBorder="1" applyAlignment="1">
      <alignment horizontal="center" vertical="center" wrapText="1"/>
    </xf>
    <xf numFmtId="171" fontId="30" fillId="0" borderId="11" xfId="1" applyNumberFormat="1" applyFont="1" applyBorder="1" applyAlignment="1">
      <alignment horizontal="center" vertical="center"/>
    </xf>
    <xf numFmtId="171" fontId="30" fillId="0" borderId="11" xfId="1" applyNumberFormat="1" applyFont="1" applyBorder="1" applyAlignment="1">
      <alignment horizontal="left" vertical="center" wrapText="1"/>
    </xf>
    <xf numFmtId="171" fontId="30" fillId="0" borderId="11" xfId="1" applyNumberFormat="1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left" vertical="center"/>
    </xf>
    <xf numFmtId="3" fontId="10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1" xfId="0" quotePrefix="1" applyNumberFormat="1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43" fontId="7" fillId="0" borderId="0" xfId="0" applyNumberFormat="1" applyFont="1" applyAlignment="1">
      <alignment vertical="center"/>
    </xf>
    <xf numFmtId="3" fontId="3" fillId="0" borderId="11" xfId="0" applyNumberFormat="1" applyFont="1" applyBorder="1" applyAlignment="1">
      <alignment horizontal="left" vertical="center"/>
    </xf>
    <xf numFmtId="170" fontId="7" fillId="0" borderId="11" xfId="0" applyNumberFormat="1" applyFont="1" applyBorder="1" applyAlignment="1">
      <alignment vertical="center"/>
    </xf>
    <xf numFmtId="318" fontId="7" fillId="0" borderId="0" xfId="0" applyNumberFormat="1" applyFont="1" applyAlignment="1">
      <alignment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11" xfId="0" quotePrefix="1" applyNumberFormat="1" applyFont="1" applyBorder="1" applyAlignment="1">
      <alignment horizontal="left" vertical="center"/>
    </xf>
    <xf numFmtId="170" fontId="25" fillId="0" borderId="11" xfId="0" applyNumberFormat="1" applyFont="1" applyBorder="1" applyAlignment="1">
      <alignment vertical="center"/>
    </xf>
    <xf numFmtId="318" fontId="25" fillId="0" borderId="11" xfId="0" applyNumberFormat="1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0" xfId="0" applyFont="1" applyAlignment="1">
      <alignment vertical="center"/>
    </xf>
    <xf numFmtId="170" fontId="25" fillId="0" borderId="0" xfId="0" applyNumberFormat="1" applyFont="1" applyAlignment="1">
      <alignment vertical="center"/>
    </xf>
    <xf numFmtId="316" fontId="25" fillId="0" borderId="11" xfId="0" applyNumberFormat="1" applyFont="1" applyBorder="1" applyAlignment="1">
      <alignment vertical="center"/>
    </xf>
    <xf numFmtId="168" fontId="25" fillId="0" borderId="0" xfId="0" applyNumberFormat="1" applyFont="1" applyAlignment="1">
      <alignment vertical="center"/>
    </xf>
    <xf numFmtId="316" fontId="25" fillId="0" borderId="0" xfId="0" applyNumberFormat="1" applyFont="1" applyAlignment="1">
      <alignment vertical="center"/>
    </xf>
    <xf numFmtId="3" fontId="15" fillId="0" borderId="11" xfId="0" applyNumberFormat="1" applyFont="1" applyBorder="1" applyAlignment="1">
      <alignment horizontal="center" vertical="center"/>
    </xf>
    <xf numFmtId="3" fontId="15" fillId="0" borderId="11" xfId="0" applyNumberFormat="1" applyFont="1" applyBorder="1" applyAlignment="1">
      <alignment horizontal="left" vertical="center"/>
    </xf>
    <xf numFmtId="170" fontId="28" fillId="0" borderId="11" xfId="0" applyNumberFormat="1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0" xfId="0" applyFont="1" applyAlignment="1">
      <alignment vertical="center"/>
    </xf>
    <xf numFmtId="316" fontId="28" fillId="0" borderId="0" xfId="0" applyNumberFormat="1" applyFont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176" fontId="25" fillId="0" borderId="11" xfId="0" applyNumberFormat="1" applyFont="1" applyBorder="1" applyAlignment="1">
      <alignment vertical="center"/>
    </xf>
    <xf numFmtId="4" fontId="25" fillId="0" borderId="0" xfId="0" applyNumberFormat="1" applyFont="1" applyAlignment="1">
      <alignment vertical="center"/>
    </xf>
    <xf numFmtId="176" fontId="28" fillId="0" borderId="11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3" fontId="285" fillId="0" borderId="11" xfId="0" applyNumberFormat="1" applyFont="1" applyBorder="1" applyAlignment="1">
      <alignment horizontal="center" vertical="center"/>
    </xf>
    <xf numFmtId="3" fontId="287" fillId="0" borderId="11" xfId="0" applyNumberFormat="1" applyFont="1" applyBorder="1" applyAlignment="1">
      <alignment horizontal="center" vertical="center"/>
    </xf>
    <xf numFmtId="3" fontId="286" fillId="0" borderId="11" xfId="0" applyNumberFormat="1" applyFont="1" applyBorder="1" applyAlignment="1">
      <alignment horizontal="center" vertical="center"/>
    </xf>
    <xf numFmtId="169" fontId="25" fillId="0" borderId="0" xfId="0" applyNumberFormat="1" applyFont="1" applyAlignment="1">
      <alignment vertical="center"/>
    </xf>
    <xf numFmtId="318" fontId="25" fillId="0" borderId="0" xfId="0" applyNumberFormat="1" applyFont="1" applyAlignment="1">
      <alignment vertical="center"/>
    </xf>
    <xf numFmtId="3" fontId="15" fillId="0" borderId="11" xfId="0" quotePrefix="1" applyNumberFormat="1" applyFont="1" applyBorder="1" applyAlignment="1">
      <alignment horizontal="left" vertical="center"/>
    </xf>
    <xf numFmtId="168" fontId="28" fillId="0" borderId="0" xfId="0" applyNumberFormat="1" applyFont="1" applyAlignment="1">
      <alignment vertical="center"/>
    </xf>
    <xf numFmtId="317" fontId="7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43" fontId="25" fillId="0" borderId="0" xfId="0" applyNumberFormat="1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296" fillId="0" borderId="15" xfId="4285" applyFont="1" applyBorder="1" applyAlignment="1">
      <alignment vertical="center" wrapText="1"/>
    </xf>
    <xf numFmtId="0" fontId="296" fillId="0" borderId="15" xfId="4285" applyFont="1" applyBorder="1" applyAlignment="1">
      <alignment horizontal="center" vertical="center" wrapText="1"/>
    </xf>
    <xf numFmtId="0" fontId="294" fillId="0" borderId="15" xfId="4285" applyFont="1" applyBorder="1" applyAlignment="1">
      <alignment vertical="center" wrapText="1"/>
    </xf>
    <xf numFmtId="0" fontId="294" fillId="0" borderId="15" xfId="4285" applyFont="1" applyBorder="1" applyAlignment="1">
      <alignment horizontal="center" vertical="center" wrapText="1"/>
    </xf>
    <xf numFmtId="3" fontId="287" fillId="0" borderId="11" xfId="0" applyNumberFormat="1" applyFont="1" applyBorder="1" applyAlignment="1">
      <alignment horizontal="left" vertical="center"/>
    </xf>
    <xf numFmtId="3" fontId="26" fillId="0" borderId="11" xfId="0" applyNumberFormat="1" applyFont="1" applyBorder="1" applyAlignment="1">
      <alignment horizontal="center" vertical="center"/>
    </xf>
    <xf numFmtId="3" fontId="27" fillId="0" borderId="11" xfId="0" applyNumberFormat="1" applyFont="1" applyBorder="1" applyAlignment="1">
      <alignment horizontal="center" vertical="center"/>
    </xf>
    <xf numFmtId="3" fontId="17" fillId="0" borderId="11" xfId="0" applyNumberFormat="1" applyFont="1" applyBorder="1" applyAlignment="1">
      <alignment horizontal="center" vertical="center"/>
    </xf>
    <xf numFmtId="3" fontId="2" fillId="0" borderId="11" xfId="0" quotePrefix="1" applyNumberFormat="1" applyFont="1" applyBorder="1" applyAlignment="1">
      <alignment horizontal="left" vertical="center"/>
    </xf>
    <xf numFmtId="0" fontId="25" fillId="0" borderId="11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left" vertical="center"/>
    </xf>
    <xf numFmtId="168" fontId="6" fillId="0" borderId="0" xfId="0" applyNumberFormat="1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left" vertical="center" wrapText="1"/>
    </xf>
    <xf numFmtId="318" fontId="6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3" fontId="10" fillId="0" borderId="11" xfId="0" quotePrefix="1" applyNumberFormat="1" applyFont="1" applyBorder="1" applyAlignment="1">
      <alignment horizontal="left" vertical="center"/>
    </xf>
    <xf numFmtId="3" fontId="9" fillId="0" borderId="11" xfId="0" quotePrefix="1" applyNumberFormat="1" applyFont="1" applyBorder="1" applyAlignment="1">
      <alignment horizontal="left" vertical="center"/>
    </xf>
    <xf numFmtId="3" fontId="9" fillId="0" borderId="11" xfId="0" applyNumberFormat="1" applyFont="1" applyBorder="1" applyAlignment="1">
      <alignment horizontal="center" vertical="center" wrapText="1"/>
    </xf>
    <xf numFmtId="2" fontId="33" fillId="0" borderId="55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vertical="center"/>
    </xf>
    <xf numFmtId="3" fontId="287" fillId="0" borderId="11" xfId="0" applyNumberFormat="1" applyFont="1" applyBorder="1" applyAlignment="1">
      <alignment horizontal="center" vertical="center" wrapText="1"/>
    </xf>
    <xf numFmtId="3" fontId="286" fillId="0" borderId="11" xfId="0" quotePrefix="1" applyNumberFormat="1" applyFont="1" applyBorder="1" applyAlignment="1">
      <alignment horizontal="left" vertical="center" wrapText="1"/>
    </xf>
    <xf numFmtId="3" fontId="286" fillId="0" borderId="11" xfId="0" applyNumberFormat="1" applyFont="1" applyBorder="1" applyAlignment="1">
      <alignment horizontal="center" vertical="center" wrapText="1"/>
    </xf>
    <xf numFmtId="169" fontId="25" fillId="0" borderId="11" xfId="0" applyNumberFormat="1" applyFont="1" applyBorder="1" applyAlignment="1">
      <alignment vertical="center"/>
    </xf>
    <xf numFmtId="3" fontId="17" fillId="0" borderId="11" xfId="0" quotePrefix="1" applyNumberFormat="1" applyFont="1" applyBorder="1" applyAlignment="1">
      <alignment horizontal="left" vertical="center" wrapText="1"/>
    </xf>
    <xf numFmtId="3" fontId="27" fillId="0" borderId="11" xfId="0" quotePrefix="1" applyNumberFormat="1" applyFont="1" applyBorder="1" applyAlignment="1">
      <alignment horizontal="left" vertical="center" wrapText="1"/>
    </xf>
    <xf numFmtId="3" fontId="4" fillId="0" borderId="11" xfId="0" quotePrefix="1" applyNumberFormat="1" applyFont="1" applyBorder="1" applyAlignment="1">
      <alignment horizontal="left" vertical="center" wrapText="1"/>
    </xf>
    <xf numFmtId="3" fontId="2" fillId="0" borderId="11" xfId="0" quotePrefix="1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1" xfId="8660" applyFont="1" applyBorder="1" applyAlignment="1">
      <alignment horizontal="center" vertical="center"/>
    </xf>
    <xf numFmtId="0" fontId="3" fillId="0" borderId="11" xfId="8660" applyFont="1" applyBorder="1" applyAlignment="1">
      <alignment horizontal="left" vertical="center"/>
    </xf>
    <xf numFmtId="175" fontId="42" fillId="0" borderId="15" xfId="0" applyNumberFormat="1" applyFont="1" applyBorder="1" applyAlignment="1">
      <alignment vertical="center"/>
    </xf>
    <xf numFmtId="0" fontId="42" fillId="0" borderId="15" xfId="0" applyFont="1" applyBorder="1" applyAlignment="1">
      <alignment horizontal="center" vertical="center" wrapText="1"/>
    </xf>
    <xf numFmtId="0" fontId="15" fillId="0" borderId="11" xfId="8660" applyFont="1" applyBorder="1" applyAlignment="1">
      <alignment horizontal="center" vertical="center"/>
    </xf>
    <xf numFmtId="0" fontId="294" fillId="0" borderId="15" xfId="0" quotePrefix="1" applyFont="1" applyBorder="1" applyAlignment="1">
      <alignment vertical="center" wrapText="1"/>
    </xf>
    <xf numFmtId="0" fontId="293" fillId="0" borderId="15" xfId="0" applyFont="1" applyBorder="1" applyAlignment="1">
      <alignment horizontal="center" vertical="center" wrapText="1"/>
    </xf>
    <xf numFmtId="0" fontId="2" fillId="0" borderId="11" xfId="8660" applyFont="1" applyBorder="1" applyAlignment="1">
      <alignment horizontal="center" vertical="center"/>
    </xf>
    <xf numFmtId="0" fontId="294" fillId="0" borderId="15" xfId="0" applyFont="1" applyBorder="1" applyAlignment="1">
      <alignment vertical="center" wrapText="1"/>
    </xf>
    <xf numFmtId="0" fontId="4" fillId="0" borderId="11" xfId="8660" applyFont="1" applyBorder="1" applyAlignment="1">
      <alignment horizontal="center" vertical="center"/>
    </xf>
    <xf numFmtId="168" fontId="6" fillId="0" borderId="11" xfId="0" applyNumberFormat="1" applyFont="1" applyBorder="1" applyAlignment="1">
      <alignment vertical="center"/>
    </xf>
    <xf numFmtId="0" fontId="15" fillId="0" borderId="11" xfId="0" quotePrefix="1" applyFont="1" applyBorder="1" applyAlignment="1">
      <alignment horizontal="left" vertical="center"/>
    </xf>
    <xf numFmtId="0" fontId="2" fillId="0" borderId="11" xfId="0" quotePrefix="1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43" fontId="6" fillId="0" borderId="0" xfId="0" applyNumberFormat="1" applyFont="1" applyAlignment="1">
      <alignment vertical="center"/>
    </xf>
    <xf numFmtId="318" fontId="28" fillId="0" borderId="0" xfId="0" applyNumberFormat="1" applyFont="1" applyAlignment="1">
      <alignment vertical="center"/>
    </xf>
    <xf numFmtId="3" fontId="3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175" fontId="3" fillId="0" borderId="15" xfId="0" applyNumberFormat="1" applyFont="1" applyBorder="1" applyAlignment="1">
      <alignment vertical="center"/>
    </xf>
    <xf numFmtId="0" fontId="15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1" xfId="8660" quotePrefix="1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0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3" fillId="0" borderId="11" xfId="0" quotePrefix="1" applyFont="1" applyBorder="1" applyAlignment="1">
      <alignment horizontal="left" vertical="center"/>
    </xf>
    <xf numFmtId="0" fontId="4" fillId="0" borderId="11" xfId="0" quotePrefix="1" applyFont="1" applyBorder="1" applyAlignment="1">
      <alignment horizontal="left" vertical="center" wrapText="1"/>
    </xf>
    <xf numFmtId="43" fontId="30" fillId="0" borderId="0" xfId="0" applyNumberFormat="1" applyFont="1" applyAlignment="1">
      <alignment vertical="center"/>
    </xf>
    <xf numFmtId="0" fontId="3" fillId="0" borderId="11" xfId="0" quotePrefix="1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290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168" fontId="3" fillId="0" borderId="11" xfId="0" applyNumberFormat="1" applyFont="1" applyBorder="1" applyAlignment="1">
      <alignment vertical="center"/>
    </xf>
    <xf numFmtId="0" fontId="2" fillId="0" borderId="56" xfId="4346" applyFont="1" applyBorder="1" applyAlignment="1">
      <alignment horizontal="center" wrapText="1"/>
    </xf>
    <xf numFmtId="0" fontId="2" fillId="0" borderId="15" xfId="4346" applyFont="1" applyBorder="1" applyAlignment="1">
      <alignment wrapText="1"/>
    </xf>
    <xf numFmtId="0" fontId="2" fillId="0" borderId="15" xfId="4346" applyFont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4" fillId="0" borderId="15" xfId="4346" applyFont="1" applyBorder="1" applyAlignment="1">
      <alignment wrapText="1"/>
    </xf>
    <xf numFmtId="0" fontId="2" fillId="0" borderId="15" xfId="4346" applyFont="1" applyBorder="1" applyAlignment="1">
      <alignment vertical="center" wrapText="1"/>
    </xf>
    <xf numFmtId="0" fontId="2" fillId="0" borderId="15" xfId="4346" applyFont="1" applyBorder="1" applyAlignment="1">
      <alignment horizontal="center" wrapText="1"/>
    </xf>
    <xf numFmtId="0" fontId="2" fillId="0" borderId="56" xfId="4346" applyFont="1" applyBorder="1" applyAlignment="1">
      <alignment horizontal="center" vertical="center"/>
    </xf>
    <xf numFmtId="0" fontId="2" fillId="0" borderId="15" xfId="4346" applyFont="1" applyBorder="1" applyAlignment="1">
      <alignment horizontal="center" vertical="center" wrapText="1"/>
    </xf>
    <xf numFmtId="0" fontId="4" fillId="0" borderId="56" xfId="4346" applyFont="1" applyBorder="1" applyAlignment="1">
      <alignment horizontal="center" vertical="center"/>
    </xf>
    <xf numFmtId="0" fontId="4" fillId="0" borderId="15" xfId="4346" applyFont="1" applyBorder="1" applyAlignment="1">
      <alignment horizontal="left" vertical="center" wrapText="1" indent="1"/>
    </xf>
    <xf numFmtId="0" fontId="2" fillId="0" borderId="15" xfId="4346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shrinkToFit="1"/>
    </xf>
    <xf numFmtId="0" fontId="2" fillId="0" borderId="15" xfId="0" applyFont="1" applyBorder="1" applyAlignment="1">
      <alignment vertical="center" wrapText="1"/>
    </xf>
    <xf numFmtId="176" fontId="4" fillId="0" borderId="15" xfId="0" applyNumberFormat="1" applyFont="1" applyBorder="1" applyAlignment="1">
      <alignment vertical="center" wrapText="1"/>
    </xf>
    <xf numFmtId="176" fontId="4" fillId="0" borderId="15" xfId="8663" applyNumberFormat="1" applyFont="1" applyBorder="1" applyAlignment="1">
      <alignment horizontal="center" vertical="center" wrapText="1"/>
    </xf>
    <xf numFmtId="3" fontId="2" fillId="0" borderId="15" xfId="5" applyFont="1" applyBorder="1" applyAlignment="1">
      <alignment horizontal="left" vertical="center" wrapText="1"/>
    </xf>
    <xf numFmtId="3" fontId="2" fillId="0" borderId="15" xfId="5" applyFont="1" applyBorder="1" applyAlignment="1">
      <alignment horizontal="center" vertical="center"/>
    </xf>
    <xf numFmtId="0" fontId="2" fillId="0" borderId="15" xfId="0" quotePrefix="1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3" fontId="2" fillId="0" borderId="15" xfId="5" applyFont="1" applyBorder="1" applyAlignment="1">
      <alignment vertical="center" wrapText="1"/>
    </xf>
    <xf numFmtId="3" fontId="2" fillId="0" borderId="15" xfId="5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" fillId="0" borderId="11" xfId="0" quotePrefix="1" applyFont="1" applyBorder="1" applyAlignment="1">
      <alignment horizontal="left" vertical="center" wrapText="1"/>
    </xf>
    <xf numFmtId="0" fontId="3" fillId="0" borderId="11" xfId="4" applyFont="1" applyBorder="1" applyAlignment="1">
      <alignment horizontal="center" vertical="center" wrapText="1"/>
    </xf>
    <xf numFmtId="0" fontId="3" fillId="0" borderId="11" xfId="4" applyFont="1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  <xf numFmtId="0" fontId="15" fillId="0" borderId="11" xfId="4" applyFont="1" applyBorder="1" applyAlignment="1">
      <alignment horizontal="left" vertical="center" wrapText="1"/>
    </xf>
    <xf numFmtId="0" fontId="2" fillId="0" borderId="11" xfId="4" applyFont="1" applyBorder="1" applyAlignment="1">
      <alignment horizontal="center" vertical="center" wrapText="1"/>
    </xf>
    <xf numFmtId="0" fontId="2" fillId="0" borderId="11" xfId="4" applyFont="1" applyBorder="1" applyAlignment="1">
      <alignment horizontal="left" vertical="center" wrapText="1"/>
    </xf>
    <xf numFmtId="0" fontId="4" fillId="0" borderId="11" xfId="0" quotePrefix="1" applyFont="1" applyBorder="1" applyAlignment="1">
      <alignment horizontal="left" vertical="center"/>
    </xf>
    <xf numFmtId="0" fontId="3" fillId="0" borderId="11" xfId="0" quotePrefix="1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84" fillId="0" borderId="11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49" fontId="2" fillId="0" borderId="11" xfId="0" quotePrefix="1" applyNumberFormat="1" applyFont="1" applyBorder="1" applyAlignment="1">
      <alignment horizontal="left" vertical="center" wrapText="1"/>
    </xf>
    <xf numFmtId="0" fontId="292" fillId="0" borderId="15" xfId="4" applyFont="1" applyBorder="1" applyAlignment="1">
      <alignment horizontal="right" vertical="center" wrapText="1"/>
    </xf>
    <xf numFmtId="0" fontId="2" fillId="0" borderId="15" xfId="4" applyFont="1" applyBorder="1" applyAlignment="1">
      <alignment horizontal="right" vertical="center" wrapText="1"/>
    </xf>
    <xf numFmtId="0" fontId="3" fillId="0" borderId="15" xfId="4" applyFont="1" applyBorder="1" applyAlignment="1">
      <alignment horizontal="right" vertical="center" wrapText="1"/>
    </xf>
    <xf numFmtId="0" fontId="2" fillId="0" borderId="15" xfId="0" quotePrefix="1" applyFont="1" applyBorder="1" applyAlignment="1">
      <alignment horizontal="left" vertical="center" wrapText="1"/>
    </xf>
    <xf numFmtId="174" fontId="2" fillId="0" borderId="15" xfId="4" applyNumberFormat="1" applyFont="1" applyBorder="1" applyAlignment="1">
      <alignment horizontal="right" vertical="center" wrapText="1"/>
    </xf>
    <xf numFmtId="0" fontId="2" fillId="0" borderId="0" xfId="0" applyFont="1"/>
    <xf numFmtId="0" fontId="18" fillId="0" borderId="0" xfId="0" applyFont="1"/>
    <xf numFmtId="43" fontId="4" fillId="0" borderId="11" xfId="3" applyFont="1" applyFill="1" applyBorder="1" applyAlignment="1">
      <alignment vertical="center"/>
    </xf>
    <xf numFmtId="169" fontId="291" fillId="0" borderId="15" xfId="4" applyNumberFormat="1" applyFont="1" applyBorder="1" applyAlignment="1">
      <alignment horizontal="right" vertical="center" wrapText="1"/>
    </xf>
    <xf numFmtId="0" fontId="3" fillId="0" borderId="56" xfId="4285" applyFont="1" applyBorder="1" applyAlignment="1">
      <alignment horizontal="center" vertical="center" wrapText="1"/>
    </xf>
    <xf numFmtId="0" fontId="3" fillId="0" borderId="15" xfId="8664" applyFont="1" applyBorder="1" applyAlignment="1">
      <alignment vertical="center" wrapText="1"/>
    </xf>
    <xf numFmtId="0" fontId="3" fillId="0" borderId="11" xfId="6" applyFont="1" applyBorder="1" applyAlignment="1">
      <alignment horizontal="center" vertical="center"/>
    </xf>
    <xf numFmtId="0" fontId="3" fillId="0" borderId="11" xfId="6" applyFont="1" applyBorder="1" applyAlignment="1">
      <alignment horizontal="left" vertical="center"/>
    </xf>
    <xf numFmtId="0" fontId="2" fillId="0" borderId="11" xfId="6" applyFont="1" applyBorder="1" applyAlignment="1">
      <alignment horizontal="center" vertical="center"/>
    </xf>
    <xf numFmtId="0" fontId="2" fillId="0" borderId="11" xfId="6" quotePrefix="1" applyFont="1" applyBorder="1" applyAlignment="1">
      <alignment horizontal="left" vertical="center"/>
    </xf>
    <xf numFmtId="0" fontId="2" fillId="0" borderId="11" xfId="6" applyFont="1" applyBorder="1" applyAlignment="1">
      <alignment horizontal="left" vertical="center"/>
    </xf>
    <xf numFmtId="0" fontId="2" fillId="0" borderId="11" xfId="6" quotePrefix="1" applyFont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1" xfId="1" quotePrefix="1" applyFont="1" applyBorder="1" applyAlignment="1">
      <alignment horizontal="left" vertical="center" wrapText="1"/>
    </xf>
    <xf numFmtId="168" fontId="9" fillId="0" borderId="11" xfId="2" applyNumberFormat="1" applyFont="1" applyFill="1" applyBorder="1" applyAlignment="1">
      <alignment horizontal="left" vertical="center" wrapText="1"/>
    </xf>
    <xf numFmtId="168" fontId="10" fillId="0" borderId="11" xfId="2" applyNumberFormat="1" applyFont="1" applyFill="1" applyBorder="1" applyAlignment="1">
      <alignment horizontal="center" vertical="center" wrapText="1"/>
    </xf>
    <xf numFmtId="0" fontId="289" fillId="0" borderId="11" xfId="6" applyFont="1" applyBorder="1" applyAlignment="1">
      <alignment horizontal="center" vertical="center"/>
    </xf>
    <xf numFmtId="0" fontId="289" fillId="0" borderId="2" xfId="6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43" fontId="2" fillId="4" borderId="11" xfId="3" applyFont="1" applyFill="1" applyBorder="1" applyAlignment="1">
      <alignment horizontal="center" vertical="center"/>
    </xf>
    <xf numFmtId="168" fontId="7" fillId="4" borderId="11" xfId="3" applyNumberFormat="1" applyFont="1" applyFill="1" applyBorder="1" applyAlignment="1">
      <alignment vertical="center"/>
    </xf>
    <xf numFmtId="168" fontId="6" fillId="4" borderId="11" xfId="3" applyNumberFormat="1" applyFont="1" applyFill="1" applyBorder="1" applyAlignment="1">
      <alignment vertical="center"/>
    </xf>
    <xf numFmtId="168" fontId="2" fillId="4" borderId="11" xfId="3" applyNumberFormat="1" applyFont="1" applyFill="1" applyBorder="1" applyAlignment="1">
      <alignment horizontal="center" vertical="center"/>
    </xf>
    <xf numFmtId="168" fontId="3" fillId="0" borderId="3" xfId="3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4" fillId="0" borderId="1" xfId="7" applyBorder="1" applyAlignment="1">
      <alignment horizontal="center" vertical="center"/>
    </xf>
    <xf numFmtId="0" fontId="34" fillId="0" borderId="2" xfId="7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/>
    </xf>
    <xf numFmtId="168" fontId="3" fillId="0" borderId="5" xfId="3" applyNumberFormat="1" applyFont="1" applyFill="1" applyBorder="1" applyAlignment="1">
      <alignment horizontal="center" vertical="center" wrapText="1"/>
    </xf>
    <xf numFmtId="168" fontId="3" fillId="0" borderId="17" xfId="3" applyNumberFormat="1" applyFont="1" applyFill="1" applyBorder="1" applyAlignment="1">
      <alignment horizontal="center" vertical="center" wrapText="1"/>
    </xf>
    <xf numFmtId="168" fontId="3" fillId="0" borderId="4" xfId="3" applyNumberFormat="1" applyFont="1" applyFill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8665">
    <cellStyle name="_x0001_" xfId="11" xr:uid="{00000000-0005-0000-0000-000000000000}"/>
    <cellStyle name="          _x000d__x000a_shell=progman.exe_x000d__x000a_m" xfId="12" xr:uid="{00000000-0005-0000-0000-000001000000}"/>
    <cellStyle name="          _x000d__x000a_shell=progman.exe_x000d__x000a_m 2" xfId="13" xr:uid="{00000000-0005-0000-0000-000002000000}"/>
    <cellStyle name="          _x000d__x000a_shell=progman.exe_x000d__x000a_m 2 2" xfId="14" xr:uid="{00000000-0005-0000-0000-000003000000}"/>
    <cellStyle name="_x000d__x000a_JournalTemplate=C:\COMFO\CTALK\JOURSTD.TPL_x000d__x000a_LbStateAddress=3 3 0 251 1 89 2 311_x000d__x000a_LbStateJou" xfId="15" xr:uid="{00000000-0005-0000-0000-000004000000}"/>
    <cellStyle name="# ##0" xfId="16" xr:uid="{00000000-0005-0000-0000-000005000000}"/>
    <cellStyle name="#,##0" xfId="17" xr:uid="{00000000-0005-0000-0000-000006000000}"/>
    <cellStyle name="%" xfId="18" xr:uid="{00000000-0005-0000-0000-000007000000}"/>
    <cellStyle name="." xfId="19" xr:uid="{00000000-0005-0000-0000-000008000000}"/>
    <cellStyle name=". 2" xfId="20" xr:uid="{00000000-0005-0000-0000-000009000000}"/>
    <cellStyle name=".d©y" xfId="21" xr:uid="{00000000-0005-0000-0000-00000A000000}"/>
    <cellStyle name=".d©y 2" xfId="22" xr:uid="{00000000-0005-0000-0000-00000B000000}"/>
    <cellStyle name="??" xfId="23" xr:uid="{00000000-0005-0000-0000-00000C000000}"/>
    <cellStyle name="?? [0.00]_ Att. 1- Cover" xfId="24" xr:uid="{00000000-0005-0000-0000-00000D000000}"/>
    <cellStyle name="?? [0]" xfId="25" xr:uid="{00000000-0005-0000-0000-00000E000000}"/>
    <cellStyle name="?? [0] 2" xfId="26" xr:uid="{00000000-0005-0000-0000-00000F000000}"/>
    <cellStyle name="?? [0] 3" xfId="27" xr:uid="{00000000-0005-0000-0000-000010000000}"/>
    <cellStyle name="?? 10" xfId="28" xr:uid="{00000000-0005-0000-0000-000011000000}"/>
    <cellStyle name="?? 11" xfId="29" xr:uid="{00000000-0005-0000-0000-000012000000}"/>
    <cellStyle name="?? 12" xfId="30" xr:uid="{00000000-0005-0000-0000-000013000000}"/>
    <cellStyle name="?? 13" xfId="31" xr:uid="{00000000-0005-0000-0000-000014000000}"/>
    <cellStyle name="?? 14" xfId="32" xr:uid="{00000000-0005-0000-0000-000015000000}"/>
    <cellStyle name="?? 15" xfId="33" xr:uid="{00000000-0005-0000-0000-000016000000}"/>
    <cellStyle name="?? 16" xfId="34" xr:uid="{00000000-0005-0000-0000-000017000000}"/>
    <cellStyle name="?? 17" xfId="35" xr:uid="{00000000-0005-0000-0000-000018000000}"/>
    <cellStyle name="?? 18" xfId="36" xr:uid="{00000000-0005-0000-0000-000019000000}"/>
    <cellStyle name="?? 19" xfId="37" xr:uid="{00000000-0005-0000-0000-00001A000000}"/>
    <cellStyle name="?? 2" xfId="38" xr:uid="{00000000-0005-0000-0000-00001B000000}"/>
    <cellStyle name="?? 20" xfId="39" xr:uid="{00000000-0005-0000-0000-00001C000000}"/>
    <cellStyle name="?? 21" xfId="40" xr:uid="{00000000-0005-0000-0000-00001D000000}"/>
    <cellStyle name="?? 22" xfId="41" xr:uid="{00000000-0005-0000-0000-00001E000000}"/>
    <cellStyle name="?? 23" xfId="42" xr:uid="{00000000-0005-0000-0000-00001F000000}"/>
    <cellStyle name="?? 24" xfId="43" xr:uid="{00000000-0005-0000-0000-000020000000}"/>
    <cellStyle name="?? 25" xfId="44" xr:uid="{00000000-0005-0000-0000-000021000000}"/>
    <cellStyle name="?? 26" xfId="45" xr:uid="{00000000-0005-0000-0000-000022000000}"/>
    <cellStyle name="?? 27" xfId="46" xr:uid="{00000000-0005-0000-0000-000023000000}"/>
    <cellStyle name="?? 28" xfId="47" xr:uid="{00000000-0005-0000-0000-000024000000}"/>
    <cellStyle name="?? 29" xfId="48" xr:uid="{00000000-0005-0000-0000-000025000000}"/>
    <cellStyle name="?? 3" xfId="49" xr:uid="{00000000-0005-0000-0000-000026000000}"/>
    <cellStyle name="?? 30" xfId="50" xr:uid="{00000000-0005-0000-0000-000027000000}"/>
    <cellStyle name="?? 31" xfId="51" xr:uid="{00000000-0005-0000-0000-000028000000}"/>
    <cellStyle name="?? 32" xfId="52" xr:uid="{00000000-0005-0000-0000-000029000000}"/>
    <cellStyle name="?? 33" xfId="53" xr:uid="{00000000-0005-0000-0000-00002A000000}"/>
    <cellStyle name="?? 34" xfId="54" xr:uid="{00000000-0005-0000-0000-00002B000000}"/>
    <cellStyle name="?? 35" xfId="55" xr:uid="{00000000-0005-0000-0000-00002C000000}"/>
    <cellStyle name="?? 36" xfId="56" xr:uid="{00000000-0005-0000-0000-00002D000000}"/>
    <cellStyle name="?? 37" xfId="57" xr:uid="{00000000-0005-0000-0000-00002E000000}"/>
    <cellStyle name="?? 38" xfId="58" xr:uid="{00000000-0005-0000-0000-00002F000000}"/>
    <cellStyle name="?? 39" xfId="59" xr:uid="{00000000-0005-0000-0000-000030000000}"/>
    <cellStyle name="?? 4" xfId="60" xr:uid="{00000000-0005-0000-0000-000031000000}"/>
    <cellStyle name="?? 40" xfId="61" xr:uid="{00000000-0005-0000-0000-000032000000}"/>
    <cellStyle name="?? 41" xfId="62" xr:uid="{00000000-0005-0000-0000-000033000000}"/>
    <cellStyle name="?? 42" xfId="63" xr:uid="{00000000-0005-0000-0000-000034000000}"/>
    <cellStyle name="?? 43" xfId="64" xr:uid="{00000000-0005-0000-0000-000035000000}"/>
    <cellStyle name="?? 44" xfId="65" xr:uid="{00000000-0005-0000-0000-000036000000}"/>
    <cellStyle name="?? 45" xfId="66" xr:uid="{00000000-0005-0000-0000-000037000000}"/>
    <cellStyle name="?? 46" xfId="67" xr:uid="{00000000-0005-0000-0000-000038000000}"/>
    <cellStyle name="?? 47" xfId="68" xr:uid="{00000000-0005-0000-0000-000039000000}"/>
    <cellStyle name="?? 48" xfId="69" xr:uid="{00000000-0005-0000-0000-00003A000000}"/>
    <cellStyle name="?? 49" xfId="70" xr:uid="{00000000-0005-0000-0000-00003B000000}"/>
    <cellStyle name="?? 5" xfId="71" xr:uid="{00000000-0005-0000-0000-00003C000000}"/>
    <cellStyle name="?? 50" xfId="72" xr:uid="{00000000-0005-0000-0000-00003D000000}"/>
    <cellStyle name="?? 51" xfId="73" xr:uid="{00000000-0005-0000-0000-00003E000000}"/>
    <cellStyle name="?? 52" xfId="74" xr:uid="{00000000-0005-0000-0000-00003F000000}"/>
    <cellStyle name="?? 53" xfId="75" xr:uid="{00000000-0005-0000-0000-000040000000}"/>
    <cellStyle name="?? 54" xfId="76" xr:uid="{00000000-0005-0000-0000-000041000000}"/>
    <cellStyle name="?? 55" xfId="77" xr:uid="{00000000-0005-0000-0000-000042000000}"/>
    <cellStyle name="?? 56" xfId="78" xr:uid="{00000000-0005-0000-0000-000043000000}"/>
    <cellStyle name="?? 57" xfId="79" xr:uid="{00000000-0005-0000-0000-000044000000}"/>
    <cellStyle name="?? 6" xfId="80" xr:uid="{00000000-0005-0000-0000-000045000000}"/>
    <cellStyle name="?? 7" xfId="81" xr:uid="{00000000-0005-0000-0000-000046000000}"/>
    <cellStyle name="?? 8" xfId="82" xr:uid="{00000000-0005-0000-0000-000047000000}"/>
    <cellStyle name="?? 9" xfId="83" xr:uid="{00000000-0005-0000-0000-000048000000}"/>
    <cellStyle name="?_x001d_??%U©÷u&amp;H©÷9_x0008_? s_x000a__x0007__x0001__x0001_" xfId="84" xr:uid="{00000000-0005-0000-0000-000049000000}"/>
    <cellStyle name="?_x001d_??%U©÷u&amp;H©÷9_x0008_? s_x000a_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" xfId="85" xr:uid="{00000000-0005-0000-0000-00004A000000}"/>
    <cellStyle name="?_x001d_??%U©÷u&amp;H©÷9_x0008_?_x0009_s_x000a__x0007__x0001__x0001_" xfId="8645" xr:uid="{00000000-0005-0000-0000-00004B000000}"/>
    <cellStyle name="?_x001d_??%U©÷u&amp;H©÷9_x0008_?_x0009_s_x000a_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" xfId="8646" xr:uid="{00000000-0005-0000-0000-00004C000000}"/>
    <cellStyle name="?_x001d_??%U²u&amp;H²9_x0008_? s_x000a__x0007__x0001__x0001_" xfId="86" xr:uid="{00000000-0005-0000-0000-00004D000000}"/>
    <cellStyle name="?_x001d_??%U²u&amp;H²9_x0008_?_x0009_s_x000a__x0007__x0001__x0001_" xfId="8647" xr:uid="{00000000-0005-0000-0000-00004E000000}"/>
    <cellStyle name="???? [0.00]_      " xfId="87" xr:uid="{00000000-0005-0000-0000-00004F000000}"/>
    <cellStyle name="??????" xfId="88" xr:uid="{00000000-0005-0000-0000-000050000000}"/>
    <cellStyle name="????[0]_Sheet1" xfId="89" xr:uid="{00000000-0005-0000-0000-000051000000}"/>
    <cellStyle name="????_      " xfId="90" xr:uid="{00000000-0005-0000-0000-000052000000}"/>
    <cellStyle name="???[0]_?? DI" xfId="91" xr:uid="{00000000-0005-0000-0000-000053000000}"/>
    <cellStyle name="???_?? DI" xfId="92" xr:uid="{00000000-0005-0000-0000-000054000000}"/>
    <cellStyle name="??[0]_BRE" xfId="93" xr:uid="{00000000-0005-0000-0000-000055000000}"/>
    <cellStyle name="??_      " xfId="94" xr:uid="{00000000-0005-0000-0000-000056000000}"/>
    <cellStyle name="??A? [0]_laroux_1_¸???™? " xfId="95" xr:uid="{00000000-0005-0000-0000-000057000000}"/>
    <cellStyle name="??A?_laroux_1_¸???™? " xfId="96" xr:uid="{00000000-0005-0000-0000-000058000000}"/>
    <cellStyle name="?¡±¢¥?_?¨ù??¢´¢¥_¢¬???¢â? " xfId="97" xr:uid="{00000000-0005-0000-0000-000059000000}"/>
    <cellStyle name="?”´?_?¼??¤´_¸???™? " xfId="98" xr:uid="{00000000-0005-0000-0000-00005A000000}"/>
    <cellStyle name="?ðÇ%U?&amp;H?_x0008_?s_x000a__x0007__x0001__x0001_" xfId="99" xr:uid="{00000000-0005-0000-0000-00005B000000}"/>
    <cellStyle name="?ðÇ%U?&amp;H?_x0008_?s_x000a__x0007__x0001__x0001_?_x0002_ÿÿÿÿÿÿÿÿÿÿÿÿÿÿÿ_x0001_(_x0002_?€????ÿÿÿÿ????_x0007_??????????????????????????           ?????           ?????????_x000d_C:\WINDOWS\country.sys_x000d_??????????????????????????????????????????????????????????????????????????????????????????????" xfId="100" xr:uid="{00000000-0005-0000-0000-00005C000000}"/>
    <cellStyle name="?I?I?_x0001_??j?_x0008_?h_x0001__x000c__x000c__x0002__x0002__x000c_!Comma [0]_Chi phÝ kh¸c_B¶ng 1 (2)?G_x001d_Comma [0]_Chi phÝ kh¸c_B¶ng 2?G$Comma [0]_Ch" xfId="101" xr:uid="{00000000-0005-0000-0000-00005D000000}"/>
    <cellStyle name="?曹%U?&amp;H?_x0008_?s_x000a__x0007__x0001__x0001_" xfId="102" xr:uid="{00000000-0005-0000-0000-00005E000000}"/>
    <cellStyle name="@ET_Style?.xl99" xfId="103" xr:uid="{00000000-0005-0000-0000-00005F000000}"/>
    <cellStyle name="[0]_Chi phÝ kh¸c_V" xfId="104" xr:uid="{00000000-0005-0000-0000-000060000000}"/>
    <cellStyle name="_(DT Moi) PTVLMN" xfId="105" xr:uid="{00000000-0005-0000-0000-000061000000}"/>
    <cellStyle name="_(DT Moi) PTVLMN 2" xfId="106" xr:uid="{00000000-0005-0000-0000-000062000000}"/>
    <cellStyle name="_(DT Moi) PTVLMN_BIEU KE HOACH  2015 (KTN 6.11 sua)" xfId="107" xr:uid="{00000000-0005-0000-0000-000063000000}"/>
    <cellStyle name="_1 TONG HOP - CA NA" xfId="108" xr:uid="{00000000-0005-0000-0000-000064000000}"/>
    <cellStyle name="_13_Tra loi KH ben ngoai" xfId="109" xr:uid="{00000000-0005-0000-0000-000065000000}"/>
    <cellStyle name="_13_Tra loi KH ben ngoai 2" xfId="110" xr:uid="{00000000-0005-0000-0000-000066000000}"/>
    <cellStyle name="_Bang bieu" xfId="111" xr:uid="{00000000-0005-0000-0000-000067000000}"/>
    <cellStyle name="_Bang bieu 2" xfId="112" xr:uid="{00000000-0005-0000-0000-000068000000}"/>
    <cellStyle name="_Bang bieu 2 2" xfId="113" xr:uid="{00000000-0005-0000-0000-000069000000}"/>
    <cellStyle name="_Bang bieu_BIEU KE HOACH  2015 (KTN 6.11 sua)" xfId="114" xr:uid="{00000000-0005-0000-0000-00006A000000}"/>
    <cellStyle name="_Bang Chi tieu (2)" xfId="115" xr:uid="{00000000-0005-0000-0000-00006B000000}"/>
    <cellStyle name="_Bang Chi tieu (2) 2" xfId="8289" xr:uid="{00000000-0005-0000-0000-00006C000000}"/>
    <cellStyle name="_Bang Chi tieu (2)?_x001c_Comma [0]_Chi phÝ kh¸c_Book1?!Comma [0]_Chi phÝ kh¸c_Liªn ChiÓu?b_x001e_Comma [0]_Chi" xfId="116" xr:uid="{00000000-0005-0000-0000-00006D000000}"/>
    <cellStyle name="_Bang Chi tieu (2)?_x001c_Comma [0]_Chi phÝ kh¸c_Book1?!Comma [0]_Chi phÝ kh¸c_Liªn ChiÓu?b_x001e_Comma [0]_Chi 2" xfId="117" xr:uid="{00000000-0005-0000-0000-00006E000000}"/>
    <cellStyle name="_Bang Chi tieu (2)?_x001c_Comma [0]_Chi phÝ kh¸c_Book1?!Comma [0]_Chi phÝ kh¸c_Liªn ChiÓu?b_x001e_Comma [0]_Chi 2 2" xfId="118" xr:uid="{00000000-0005-0000-0000-00006F000000}"/>
    <cellStyle name="_Bang Chi tieu (2)?_x001c_Comma [0]_Chi phÝ kh¸c_Book1?!Comma [0]_Chi phÝ kh¸c_Liªn ChiÓu?b_x001e_Comma [0]_Chi_BIEU KE HOACH  2015 (KTN 6.11 sua)" xfId="119" xr:uid="{00000000-0005-0000-0000-000070000000}"/>
    <cellStyle name="_Bao cao danh muc cac cong trinh tren dia ban huyen 4-2010" xfId="120" xr:uid="{00000000-0005-0000-0000-000071000000}"/>
    <cellStyle name="_Bao cao tai NPP PHAN DUNG 22-7" xfId="121" xr:uid="{00000000-0005-0000-0000-000072000000}"/>
    <cellStyle name="_Bao cao tai NPP PHAN DUNG 22-7 2" xfId="122" xr:uid="{00000000-0005-0000-0000-000073000000}"/>
    <cellStyle name="_Bao cao tai NPP PHAN DUNG 22-7_BIEU KE HOACH  2015 (KTN 6.11 sua)" xfId="123" xr:uid="{00000000-0005-0000-0000-000074000000}"/>
    <cellStyle name="_BAO CAO THUE T09- 2007(h)" xfId="124" xr:uid="{00000000-0005-0000-0000-000075000000}"/>
    <cellStyle name="_BAO GIA NGAY 24-10-08 (co dam)" xfId="125" xr:uid="{00000000-0005-0000-0000-000076000000}"/>
    <cellStyle name="_Bieu bao cao giam sat 6 thang 2011" xfId="126" xr:uid="{00000000-0005-0000-0000-000077000000}"/>
    <cellStyle name="_Bieu chi tieu KH 2014 (Huy-04-11)" xfId="127" xr:uid="{00000000-0005-0000-0000-000078000000}"/>
    <cellStyle name="_BIEU THAM TRA " xfId="128" xr:uid="{00000000-0005-0000-0000-000079000000}"/>
    <cellStyle name="_bieu tong hop lai kh von 2011 gui phong TH-KTDN" xfId="129" xr:uid="{00000000-0005-0000-0000-00007A000000}"/>
    <cellStyle name="_BIỂU TỔNG HỢP LẦN CUỐI SỬA THEO NGHI QUYẾT SỐ 81" xfId="130" xr:uid="{00000000-0005-0000-0000-00007B000000}"/>
    <cellStyle name="_Book1" xfId="131" xr:uid="{00000000-0005-0000-0000-00007C000000}"/>
    <cellStyle name="_Book1 2" xfId="132" xr:uid="{00000000-0005-0000-0000-00007D000000}"/>
    <cellStyle name="_Book1_1" xfId="133" xr:uid="{00000000-0005-0000-0000-00007E000000}"/>
    <cellStyle name="_Book1_1 2" xfId="134" xr:uid="{00000000-0005-0000-0000-00007F000000}"/>
    <cellStyle name="_Book1_1_Bao cao 9 thang  XDCB" xfId="135" xr:uid="{00000000-0005-0000-0000-000080000000}"/>
    <cellStyle name="_Book1_1_Bao cao phòng lao động phụ lục 3" xfId="136" xr:uid="{00000000-0005-0000-0000-000081000000}"/>
    <cellStyle name="_Book1_1_Book1" xfId="137" xr:uid="{00000000-0005-0000-0000-000082000000}"/>
    <cellStyle name="_Book1_1_Book1 2" xfId="138" xr:uid="{00000000-0005-0000-0000-000083000000}"/>
    <cellStyle name="_Book1_1_Book1 2 2" xfId="139" xr:uid="{00000000-0005-0000-0000-000084000000}"/>
    <cellStyle name="_Book1_1_Book1_BIEU KE HOACH  2015 (KTN 6.11 sua)" xfId="140" xr:uid="{00000000-0005-0000-0000-000085000000}"/>
    <cellStyle name="_Book1_1_KH Von 2012 gui BKH 1" xfId="141" xr:uid="{00000000-0005-0000-0000-000086000000}"/>
    <cellStyle name="_Book1_1_KH Von 2012 gui BKH 2" xfId="142" xr:uid="{00000000-0005-0000-0000-000087000000}"/>
    <cellStyle name="_Book1_1_Ra soat KH von 2011 (Huy-11-11-11)" xfId="143" xr:uid="{00000000-0005-0000-0000-000088000000}"/>
    <cellStyle name="_Book1_1_Ra soat KH von 2011 (Huy-11-11-11) 2" xfId="144" xr:uid="{00000000-0005-0000-0000-000089000000}"/>
    <cellStyle name="_Book1_1_Ra soat KH von 2011 (Huy-11-11-11) 2 2" xfId="145" xr:uid="{00000000-0005-0000-0000-00008A000000}"/>
    <cellStyle name="_Book1_1_Ra soat KH von 2011 (Huy-11-11-11)_BIEU KE HOACH  2015 (KTN 6.11 sua)" xfId="146" xr:uid="{00000000-0005-0000-0000-00008B000000}"/>
    <cellStyle name="_Book1_1_Viec Huy dang lam" xfId="147" xr:uid="{00000000-0005-0000-0000-00008C000000}"/>
    <cellStyle name="_Book1_2" xfId="148" xr:uid="{00000000-0005-0000-0000-00008D000000}"/>
    <cellStyle name="_Book1_2 2" xfId="149" xr:uid="{00000000-0005-0000-0000-00008E000000}"/>
    <cellStyle name="_Book1_2 3" xfId="150" xr:uid="{00000000-0005-0000-0000-00008F000000}"/>
    <cellStyle name="_Book1_2_BIEU KE HOACH  2015 (KTN 6.11 sua)" xfId="151" xr:uid="{00000000-0005-0000-0000-000090000000}"/>
    <cellStyle name="_Book1_2_dự toán 30a 2013" xfId="152" xr:uid="{00000000-0005-0000-0000-000091000000}"/>
    <cellStyle name="_Book1_2_Ke hoach 2010 (theo doi 11-8-2010)" xfId="153" xr:uid="{00000000-0005-0000-0000-000092000000}"/>
    <cellStyle name="_Book1_2_Ra soat KH von 2011 (Huy-11-11-11)" xfId="154" xr:uid="{00000000-0005-0000-0000-000093000000}"/>
    <cellStyle name="_Book1_2_Ra soat KH von 2011 (Huy-11-11-11) 2" xfId="155" xr:uid="{00000000-0005-0000-0000-000094000000}"/>
    <cellStyle name="_Book1_2_Ra soat KH von 2011 (Huy-11-11-11) 2 2" xfId="156" xr:uid="{00000000-0005-0000-0000-000095000000}"/>
    <cellStyle name="_Book1_2_Ra soat KH von 2011 (Huy-11-11-11)_BIEU KE HOACH  2015 (KTN 6.11 sua)" xfId="157" xr:uid="{00000000-0005-0000-0000-000096000000}"/>
    <cellStyle name="_Book1_2_Viec Huy dang lam" xfId="158" xr:uid="{00000000-0005-0000-0000-000097000000}"/>
    <cellStyle name="_Book1_Bieu chi tieu KH 2014 (Huy-04-11)" xfId="159" xr:uid="{00000000-0005-0000-0000-000098000000}"/>
    <cellStyle name="_Book1_BIỂU TỔNG HỢP LẦN CUỐI SỬA THEO NGHI QUYẾT SỐ 81" xfId="160" xr:uid="{00000000-0005-0000-0000-000099000000}"/>
    <cellStyle name="_Book1_dự toán 30a 2013" xfId="161" xr:uid="{00000000-0005-0000-0000-00009A000000}"/>
    <cellStyle name="_Book1_Kh ql62 (2010) 11-09" xfId="162" xr:uid="{00000000-0005-0000-0000-00009B000000}"/>
    <cellStyle name="_Book1_Ra soat KH von 2011 (Huy-11-11-11)" xfId="163" xr:uid="{00000000-0005-0000-0000-00009C000000}"/>
    <cellStyle name="_Book1_Ra soat KH von 2011 (Huy-11-11-11) 2" xfId="164" xr:uid="{00000000-0005-0000-0000-00009D000000}"/>
    <cellStyle name="_Book1_Ra soat KH von 2011 (Huy-11-11-11)_BIEU KE HOACH  2015 (KTN 6.11 sua)" xfId="165" xr:uid="{00000000-0005-0000-0000-00009E000000}"/>
    <cellStyle name="_Book1_Viec Huy dang lam" xfId="166" xr:uid="{00000000-0005-0000-0000-00009F000000}"/>
    <cellStyle name="_Book1_Viec Huy dang lam_CT 134" xfId="167" xr:uid="{00000000-0005-0000-0000-0000A0000000}"/>
    <cellStyle name="_C.cong+B.luong-Sanluong" xfId="168" xr:uid="{00000000-0005-0000-0000-0000A1000000}"/>
    <cellStyle name="_Chi tieu KH nam 2009" xfId="169" xr:uid="{00000000-0005-0000-0000-0000A2000000}"/>
    <cellStyle name="_Chi tieu KH nam 2009 2" xfId="170" xr:uid="{00000000-0005-0000-0000-0000A3000000}"/>
    <cellStyle name="_Chi tieu KH nam 2009_BIEU KE HOACH  2015 (KTN 6.11 sua)" xfId="171" xr:uid="{00000000-0005-0000-0000-0000A4000000}"/>
    <cellStyle name="_Chuẩn bị đầu tư 2011 (sep Hung)" xfId="172" xr:uid="{00000000-0005-0000-0000-0000A5000000}"/>
    <cellStyle name="_Copy of Biểu BC điều chỉnh chỉ tiêu NN các huyện chia tách 404 ngay 23.5" xfId="173" xr:uid="{00000000-0005-0000-0000-0000A6000000}"/>
    <cellStyle name="_Copy of KH PHAN BO VON ĐỐI ỨNG NAM 2011 (30 TY phuong án gop WB)" xfId="174" xr:uid="{00000000-0005-0000-0000-0000A7000000}"/>
    <cellStyle name="_dang vien mói" xfId="175" xr:uid="{00000000-0005-0000-0000-0000A8000000}"/>
    <cellStyle name="_Danh sach CBNV" xfId="176" xr:uid="{00000000-0005-0000-0000-0000A9000000}"/>
    <cellStyle name="_Danh Sach ho ngheo" xfId="177" xr:uid="{00000000-0005-0000-0000-0000AA000000}"/>
    <cellStyle name="_Danh Sach ho ngheo 2" xfId="178" xr:uid="{00000000-0005-0000-0000-0000AB000000}"/>
    <cellStyle name="_DM 1" xfId="179" xr:uid="{00000000-0005-0000-0000-0000AC000000}"/>
    <cellStyle name="_DM 1 2" xfId="180" xr:uid="{00000000-0005-0000-0000-0000AD000000}"/>
    <cellStyle name="_DM 1_BIEU KE HOACH  2015 (KTN 6.11 sua)" xfId="181" xr:uid="{00000000-0005-0000-0000-0000AE000000}"/>
    <cellStyle name="_DO-D1500-KHONG CO TRONG DT" xfId="182" xr:uid="{00000000-0005-0000-0000-0000AF000000}"/>
    <cellStyle name="_DT 1751 Muong Khoa" xfId="183" xr:uid="{00000000-0005-0000-0000-0000B0000000}"/>
    <cellStyle name="_DT 1751 Muong Khoa 2" xfId="184" xr:uid="{00000000-0005-0000-0000-0000B1000000}"/>
    <cellStyle name="_DT 1751 Muong Khoa 2 2" xfId="185" xr:uid="{00000000-0005-0000-0000-0000B2000000}"/>
    <cellStyle name="_DT 1751 Muong Khoa_BIEU KE HOACH  2015 (KTN 6.11 sua)" xfId="186" xr:uid="{00000000-0005-0000-0000-0000B3000000}"/>
    <cellStyle name="_DT Nam vai" xfId="187" xr:uid="{00000000-0005-0000-0000-0000B4000000}"/>
    <cellStyle name="_DT Nam vai 2" xfId="188" xr:uid="{00000000-0005-0000-0000-0000B5000000}"/>
    <cellStyle name="_DT Nam vai_bieu ke hoach dau thau" xfId="189" xr:uid="{00000000-0005-0000-0000-0000B6000000}"/>
    <cellStyle name="_DT Nam vai_bieu ke hoach dau thau 2" xfId="190" xr:uid="{00000000-0005-0000-0000-0000B7000000}"/>
    <cellStyle name="_DT Nam vai_bieu ke hoach dau thau 2 2" xfId="191" xr:uid="{00000000-0005-0000-0000-0000B8000000}"/>
    <cellStyle name="_DT Nam vai_bieu ke hoach dau thau truong mam non SKH" xfId="192" xr:uid="{00000000-0005-0000-0000-0000B9000000}"/>
    <cellStyle name="_DT Nam vai_bieu ke hoach dau thau truong mam non SKH 2" xfId="193" xr:uid="{00000000-0005-0000-0000-0000BA000000}"/>
    <cellStyle name="_DT Nam vai_bieu ke hoach dau thau truong mam non SKH 2 2" xfId="194" xr:uid="{00000000-0005-0000-0000-0000BB000000}"/>
    <cellStyle name="_DT Nam vai_bieu ke hoach dau thau truong mam non SKH_BIEU KE HOACH  2015 (KTN 6.11 sua)" xfId="195" xr:uid="{00000000-0005-0000-0000-0000BC000000}"/>
    <cellStyle name="_DT Nam vai_bieu ke hoach dau thau_BIEU KE HOACH  2015 (KTN 6.11 sua)" xfId="196" xr:uid="{00000000-0005-0000-0000-0000BD000000}"/>
    <cellStyle name="_DT Nam vai_Book1" xfId="197" xr:uid="{00000000-0005-0000-0000-0000BE000000}"/>
    <cellStyle name="_DT Nam vai_Book1 2" xfId="198" xr:uid="{00000000-0005-0000-0000-0000BF000000}"/>
    <cellStyle name="_DT Nam vai_Book1_CT 134" xfId="199" xr:uid="{00000000-0005-0000-0000-0000C0000000}"/>
    <cellStyle name="_DT Nam vai_CT 134" xfId="200" xr:uid="{00000000-0005-0000-0000-0000C1000000}"/>
    <cellStyle name="_DT Nam vai_DTTD chieng chan Tham lai 29-9-2009" xfId="201" xr:uid="{00000000-0005-0000-0000-0000C2000000}"/>
    <cellStyle name="_DT Nam vai_DTTD chieng chan Tham lai 29-9-2009 2" xfId="202" xr:uid="{00000000-0005-0000-0000-0000C3000000}"/>
    <cellStyle name="_DT Nam vai_DTTD chieng chan Tham lai 29-9-2009_CT 134" xfId="203" xr:uid="{00000000-0005-0000-0000-0000C4000000}"/>
    <cellStyle name="_DT Nam vai_Ke hoach 2010 (theo doi 11-8-2010)" xfId="204" xr:uid="{00000000-0005-0000-0000-0000C5000000}"/>
    <cellStyle name="_DT Nam vai_Ke hoach 2010 (theo doi 11-8-2010) 2" xfId="205" xr:uid="{00000000-0005-0000-0000-0000C6000000}"/>
    <cellStyle name="_DT Nam vai_Ke hoach 2010 (theo doi 11-8-2010) 2 2" xfId="206" xr:uid="{00000000-0005-0000-0000-0000C7000000}"/>
    <cellStyle name="_DT Nam vai_Ke hoach 2010 (theo doi 11-8-2010)_BIEU KE HOACH  2015 (KTN 6.11 sua)" xfId="207" xr:uid="{00000000-0005-0000-0000-0000C8000000}"/>
    <cellStyle name="_DT Nam vai_ke hoach dau thau 30-6-2010" xfId="208" xr:uid="{00000000-0005-0000-0000-0000C9000000}"/>
    <cellStyle name="_DT Nam vai_ke hoach dau thau 30-6-2010 2" xfId="209" xr:uid="{00000000-0005-0000-0000-0000CA000000}"/>
    <cellStyle name="_DT Nam vai_ke hoach dau thau 30-6-2010 2 2" xfId="210" xr:uid="{00000000-0005-0000-0000-0000CB000000}"/>
    <cellStyle name="_DT Nam vai_ke hoach dau thau 30-6-2010_BIEU KE HOACH  2015 (KTN 6.11 sua)" xfId="211" xr:uid="{00000000-0005-0000-0000-0000CC000000}"/>
    <cellStyle name="_DT Nam vai_QD ke hoach dau thau" xfId="212" xr:uid="{00000000-0005-0000-0000-0000CD000000}"/>
    <cellStyle name="_DT Nam vai_QD ke hoach dau thau 2" xfId="213" xr:uid="{00000000-0005-0000-0000-0000CE000000}"/>
    <cellStyle name="_DT Nam vai_QD ke hoach dau thau 2 2" xfId="214" xr:uid="{00000000-0005-0000-0000-0000CF000000}"/>
    <cellStyle name="_DT Nam vai_QD ke hoach dau thau_BIEU KE HOACH  2015 (KTN 6.11 sua)" xfId="215" xr:uid="{00000000-0005-0000-0000-0000D0000000}"/>
    <cellStyle name="_DT Nam vai_tinh toan hoang ha" xfId="216" xr:uid="{00000000-0005-0000-0000-0000D1000000}"/>
    <cellStyle name="_DT Nam vai_tinh toan hoang ha 2" xfId="217" xr:uid="{00000000-0005-0000-0000-0000D2000000}"/>
    <cellStyle name="_DT Nam vai_tinh toan hoang ha 2 2" xfId="218" xr:uid="{00000000-0005-0000-0000-0000D3000000}"/>
    <cellStyle name="_DT Nam vai_tinh toan hoang ha_BIEU KE HOACH  2015 (KTN 6.11 sua)" xfId="219" xr:uid="{00000000-0005-0000-0000-0000D4000000}"/>
    <cellStyle name="_DT truong THPT  quyet thang tinh 04-3-09" xfId="220" xr:uid="{00000000-0005-0000-0000-0000D5000000}"/>
    <cellStyle name="_DTnha cong vu Dung C" xfId="221" xr:uid="{00000000-0005-0000-0000-0000D6000000}"/>
    <cellStyle name="_DU THAO BCKT LChâu" xfId="222" xr:uid="{00000000-0005-0000-0000-0000D7000000}"/>
    <cellStyle name="_Du toan" xfId="223" xr:uid="{00000000-0005-0000-0000-0000D8000000}"/>
    <cellStyle name="_Du toan 2" xfId="8290" xr:uid="{00000000-0005-0000-0000-0000D9000000}"/>
    <cellStyle name="_dự toán 30a 2013" xfId="224" xr:uid="{00000000-0005-0000-0000-0000DA000000}"/>
    <cellStyle name="_Du toan_bieu ke hoach dau thau" xfId="225" xr:uid="{00000000-0005-0000-0000-0000DB000000}"/>
    <cellStyle name="_Du toan_bieu ke hoach dau thau truong mam non SKH" xfId="226" xr:uid="{00000000-0005-0000-0000-0000DC000000}"/>
    <cellStyle name="_Du toan_bieu tong hop lai kh von 2011 gui phong TH-KTDN" xfId="227" xr:uid="{00000000-0005-0000-0000-0000DD000000}"/>
    <cellStyle name="_Du toan_Book1" xfId="228" xr:uid="{00000000-0005-0000-0000-0000DE000000}"/>
    <cellStyle name="_Du toan_Book1_Ke hoach 2010 (theo doi 11-8-2010)" xfId="229" xr:uid="{00000000-0005-0000-0000-0000DF000000}"/>
    <cellStyle name="_Du toan_Book1_ke hoach dau thau 30-6-2010" xfId="230" xr:uid="{00000000-0005-0000-0000-0000E0000000}"/>
    <cellStyle name="_Du toan_Copy of KH PHAN BO VON ĐỐI ỨNG NAM 2011 (30 TY phuong án gop WB)" xfId="231" xr:uid="{00000000-0005-0000-0000-0000E1000000}"/>
    <cellStyle name="_Du toan_DTTD chieng chan Tham lai 29-9-2009" xfId="232" xr:uid="{00000000-0005-0000-0000-0000E2000000}"/>
    <cellStyle name="_Du toan_dự toán 30a 2013" xfId="233" xr:uid="{00000000-0005-0000-0000-0000E3000000}"/>
    <cellStyle name="_Du toan_Du toan nuoc San Thang (GD2)" xfId="234" xr:uid="{00000000-0005-0000-0000-0000E4000000}"/>
    <cellStyle name="_Du toan_Ke hoach 2010 (theo doi 11-8-2010)" xfId="235" xr:uid="{00000000-0005-0000-0000-0000E5000000}"/>
    <cellStyle name="_Du toan_ke hoach dau thau 30-6-2010" xfId="236" xr:uid="{00000000-0005-0000-0000-0000E6000000}"/>
    <cellStyle name="_Du toan_KH Von 2012 gui BKH 1" xfId="237" xr:uid="{00000000-0005-0000-0000-0000E7000000}"/>
    <cellStyle name="_Du toan_phân loại nguồn vốn" xfId="238" xr:uid="{00000000-0005-0000-0000-0000E8000000}"/>
    <cellStyle name="_Du toan_QD ke hoach dau thau" xfId="239" xr:uid="{00000000-0005-0000-0000-0000E9000000}"/>
    <cellStyle name="_Du toan_tinh toan hoang ha" xfId="240" xr:uid="{00000000-0005-0000-0000-0000EA000000}"/>
    <cellStyle name="_Du toan_Tong von ĐTPT" xfId="241" xr:uid="{00000000-0005-0000-0000-0000EB000000}"/>
    <cellStyle name="_DUTOAN goi 20(PTNT)" xfId="242" xr:uid="{00000000-0005-0000-0000-0000EC000000}"/>
    <cellStyle name="_DUTOAN goi 20(PTNT) 2" xfId="243" xr:uid="{00000000-0005-0000-0000-0000ED000000}"/>
    <cellStyle name="_DUTOAN goi 20(PTNT)_BIEU KE HOACH  2015 (KTN 6.11 sua)" xfId="244" xr:uid="{00000000-0005-0000-0000-0000EE000000}"/>
    <cellStyle name="_DuToan92009Luong650" xfId="245" xr:uid="{00000000-0005-0000-0000-0000EF000000}"/>
    <cellStyle name="_DuToan92009Luong650 2" xfId="246" xr:uid="{00000000-0005-0000-0000-0000F0000000}"/>
    <cellStyle name="_DuToan92009Luong650_BIEU KE HOACH  2015 (KTN 6.11 sua)" xfId="247" xr:uid="{00000000-0005-0000-0000-0000F1000000}"/>
    <cellStyle name="_Duyet TK thay đôi" xfId="248" xr:uid="{00000000-0005-0000-0000-0000F2000000}"/>
    <cellStyle name="_Duyet TK thay đôi 2" xfId="249" xr:uid="{00000000-0005-0000-0000-0000F3000000}"/>
    <cellStyle name="_Duyet TK thay đôi_BIEU KE HOACH  2015 (KTN 6.11 sua)" xfId="250" xr:uid="{00000000-0005-0000-0000-0000F4000000}"/>
    <cellStyle name="_F4-6" xfId="251" xr:uid="{00000000-0005-0000-0000-0000F5000000}"/>
    <cellStyle name="_F4-6 2" xfId="252" xr:uid="{00000000-0005-0000-0000-0000F6000000}"/>
    <cellStyle name="_F4-6_BIEU KE HOACH  2015 (KTN 6.11 sua)" xfId="253" xr:uid="{00000000-0005-0000-0000-0000F7000000}"/>
    <cellStyle name="_GOITHAUSO2" xfId="254" xr:uid="{00000000-0005-0000-0000-0000F8000000}"/>
    <cellStyle name="_GOITHAUSO3" xfId="255" xr:uid="{00000000-0005-0000-0000-0000F9000000}"/>
    <cellStyle name="_GOITHAUSO4" xfId="256" xr:uid="{00000000-0005-0000-0000-0000FA000000}"/>
    <cellStyle name="_Gui Phai TTra TRUONG PTTH Ka Lang Hieu bo+Phu 17-8-09-" xfId="257" xr:uid="{00000000-0005-0000-0000-0000FB000000}"/>
    <cellStyle name="_HaHoa_TDT_DienCSang" xfId="258" xr:uid="{00000000-0005-0000-0000-0000FC000000}"/>
    <cellStyle name="_HaHoa_TDT_DienCSang 2" xfId="259" xr:uid="{00000000-0005-0000-0000-0000FD000000}"/>
    <cellStyle name="_HaHoa19-5-07" xfId="260" xr:uid="{00000000-0005-0000-0000-0000FE000000}"/>
    <cellStyle name="_HaHoa19-5-07 2" xfId="261" xr:uid="{00000000-0005-0000-0000-0000FF000000}"/>
    <cellStyle name="_Ke hoach 2010 ngay 14.4.10" xfId="262" xr:uid="{00000000-0005-0000-0000-000000010000}"/>
    <cellStyle name="_Ke hoach 2010 ngay 14.4.10 2" xfId="263" xr:uid="{00000000-0005-0000-0000-000001010000}"/>
    <cellStyle name="_Ke hoach 2010 ngay 14.4.10_BIEU KE HOACH  2015 (KTN 6.11 sua)" xfId="264" xr:uid="{00000000-0005-0000-0000-000002010000}"/>
    <cellStyle name="_Ke hoạch thuc hien goi thau" xfId="265" xr:uid="{00000000-0005-0000-0000-000003010000}"/>
    <cellStyle name="_Kh ql62 (2010) 11-09" xfId="266" xr:uid="{00000000-0005-0000-0000-000004010000}"/>
    <cellStyle name="_KT (2)" xfId="267" xr:uid="{00000000-0005-0000-0000-000005010000}"/>
    <cellStyle name="_KT (2)_1" xfId="268" xr:uid="{00000000-0005-0000-0000-000006010000}"/>
    <cellStyle name="_KT (2)_2" xfId="269" xr:uid="{00000000-0005-0000-0000-000007010000}"/>
    <cellStyle name="_KT (2)_2_TG-TH" xfId="270" xr:uid="{00000000-0005-0000-0000-000008010000}"/>
    <cellStyle name="_KT (2)_2_TG-TH_BANG TONG HOP TINH HINH THANH QUYET TOAN (MOI I)" xfId="271" xr:uid="{00000000-0005-0000-0000-000009010000}"/>
    <cellStyle name="_KT (2)_2_TG-TH_BAO GIA NGAY 24-10-08 (co dam)" xfId="272" xr:uid="{00000000-0005-0000-0000-00000A010000}"/>
    <cellStyle name="_KT (2)_2_TG-TH_BIỂU TỔNG HỢP LẦN CUỐI SỬA THEO NGHI QUYẾT SỐ 81" xfId="273" xr:uid="{00000000-0005-0000-0000-00000B010000}"/>
    <cellStyle name="_KT (2)_2_TG-TH_Book1" xfId="274" xr:uid="{00000000-0005-0000-0000-00000C010000}"/>
    <cellStyle name="_KT (2)_2_TG-TH_Book1_1" xfId="275" xr:uid="{00000000-0005-0000-0000-00000D010000}"/>
    <cellStyle name="_KT (2)_2_TG-TH_CAU Khanh Nam(Thi Cong)" xfId="276" xr:uid="{00000000-0005-0000-0000-00000E010000}"/>
    <cellStyle name="_KT (2)_2_TG-TH_DU TRU VAT TU" xfId="277" xr:uid="{00000000-0005-0000-0000-00000F010000}"/>
    <cellStyle name="_KT (2)_2_TG-TH_Ket du ung NS" xfId="278" xr:uid="{00000000-0005-0000-0000-000010010000}"/>
    <cellStyle name="_KT (2)_2_TG-TH_KH Von 2012 gui BKH 1" xfId="279" xr:uid="{00000000-0005-0000-0000-000011010000}"/>
    <cellStyle name="_KT (2)_2_TG-TH_KH Von 2012 gui BKH 2" xfId="280" xr:uid="{00000000-0005-0000-0000-000012010000}"/>
    <cellStyle name="_KT (2)_2_TG-TH_ÿÿÿÿÿ" xfId="281" xr:uid="{00000000-0005-0000-0000-000013010000}"/>
    <cellStyle name="_KT (2)_3" xfId="282" xr:uid="{00000000-0005-0000-0000-000014010000}"/>
    <cellStyle name="_KT (2)_3_TG-TH" xfId="283" xr:uid="{00000000-0005-0000-0000-000015010000}"/>
    <cellStyle name="_KT (2)_3_TG-TH_Ket du ung NS" xfId="284" xr:uid="{00000000-0005-0000-0000-000016010000}"/>
    <cellStyle name="_KT (2)_3_TG-TH_KH Von 2012 gui BKH 1" xfId="285" xr:uid="{00000000-0005-0000-0000-000017010000}"/>
    <cellStyle name="_KT (2)_3_TG-TH_KH Von 2012 gui BKH 2" xfId="286" xr:uid="{00000000-0005-0000-0000-000018010000}"/>
    <cellStyle name="_KT (2)_3_TG-TH_PERSONAL" xfId="287" xr:uid="{00000000-0005-0000-0000-000019010000}"/>
    <cellStyle name="_KT (2)_3_TG-TH_PERSONAL_Book1" xfId="288" xr:uid="{00000000-0005-0000-0000-00001A010000}"/>
    <cellStyle name="_KT (2)_3_TG-TH_PERSONAL_Tong hop KHCB 2001" xfId="289" xr:uid="{00000000-0005-0000-0000-00001B010000}"/>
    <cellStyle name="_KT (2)_4" xfId="290" xr:uid="{00000000-0005-0000-0000-00001C010000}"/>
    <cellStyle name="_KT (2)_4_BANG TONG HOP TINH HINH THANH QUYET TOAN (MOI I)" xfId="291" xr:uid="{00000000-0005-0000-0000-00001D010000}"/>
    <cellStyle name="_KT (2)_4_BAO GIA NGAY 24-10-08 (co dam)" xfId="292" xr:uid="{00000000-0005-0000-0000-00001E010000}"/>
    <cellStyle name="_KT (2)_4_BIỂU TỔNG HỢP LẦN CUỐI SỬA THEO NGHI QUYẾT SỐ 81" xfId="293" xr:uid="{00000000-0005-0000-0000-00001F010000}"/>
    <cellStyle name="_KT (2)_4_Book1" xfId="294" xr:uid="{00000000-0005-0000-0000-000020010000}"/>
    <cellStyle name="_KT (2)_4_Book1_1" xfId="295" xr:uid="{00000000-0005-0000-0000-000021010000}"/>
    <cellStyle name="_KT (2)_4_CAU Khanh Nam(Thi Cong)" xfId="296" xr:uid="{00000000-0005-0000-0000-000022010000}"/>
    <cellStyle name="_KT (2)_4_DU TRU VAT TU" xfId="297" xr:uid="{00000000-0005-0000-0000-000023010000}"/>
    <cellStyle name="_KT (2)_4_Ket du ung NS" xfId="298" xr:uid="{00000000-0005-0000-0000-000024010000}"/>
    <cellStyle name="_KT (2)_4_KH Von 2012 gui BKH 1" xfId="299" xr:uid="{00000000-0005-0000-0000-000025010000}"/>
    <cellStyle name="_KT (2)_4_KH Von 2012 gui BKH 2" xfId="300" xr:uid="{00000000-0005-0000-0000-000026010000}"/>
    <cellStyle name="_KT (2)_4_TG-TH" xfId="301" xr:uid="{00000000-0005-0000-0000-000027010000}"/>
    <cellStyle name="_KT (2)_4_ÿÿÿÿÿ" xfId="302" xr:uid="{00000000-0005-0000-0000-000028010000}"/>
    <cellStyle name="_KT (2)_5" xfId="303" xr:uid="{00000000-0005-0000-0000-000029010000}"/>
    <cellStyle name="_KT (2)_5_BANG TONG HOP TINH HINH THANH QUYET TOAN (MOI I)" xfId="304" xr:uid="{00000000-0005-0000-0000-00002A010000}"/>
    <cellStyle name="_KT (2)_5_BAO GIA NGAY 24-10-08 (co dam)" xfId="305" xr:uid="{00000000-0005-0000-0000-00002B010000}"/>
    <cellStyle name="_KT (2)_5_BIỂU TỔNG HỢP LẦN CUỐI SỬA THEO NGHI QUYẾT SỐ 81" xfId="306" xr:uid="{00000000-0005-0000-0000-00002C010000}"/>
    <cellStyle name="_KT (2)_5_Book1" xfId="307" xr:uid="{00000000-0005-0000-0000-00002D010000}"/>
    <cellStyle name="_KT (2)_5_Book1_1" xfId="308" xr:uid="{00000000-0005-0000-0000-00002E010000}"/>
    <cellStyle name="_KT (2)_5_CAU Khanh Nam(Thi Cong)" xfId="309" xr:uid="{00000000-0005-0000-0000-00002F010000}"/>
    <cellStyle name="_KT (2)_5_DU TRU VAT TU" xfId="310" xr:uid="{00000000-0005-0000-0000-000030010000}"/>
    <cellStyle name="_KT (2)_5_Ket du ung NS" xfId="311" xr:uid="{00000000-0005-0000-0000-000031010000}"/>
    <cellStyle name="_KT (2)_5_KH Von 2012 gui BKH 1" xfId="312" xr:uid="{00000000-0005-0000-0000-000032010000}"/>
    <cellStyle name="_KT (2)_5_KH Von 2012 gui BKH 2" xfId="313" xr:uid="{00000000-0005-0000-0000-000033010000}"/>
    <cellStyle name="_KT (2)_5_ÿÿÿÿÿ" xfId="314" xr:uid="{00000000-0005-0000-0000-000034010000}"/>
    <cellStyle name="_KT (2)_Ket du ung NS" xfId="315" xr:uid="{00000000-0005-0000-0000-000035010000}"/>
    <cellStyle name="_KT (2)_KH Von 2012 gui BKH 1" xfId="316" xr:uid="{00000000-0005-0000-0000-000036010000}"/>
    <cellStyle name="_KT (2)_KH Von 2012 gui BKH 2" xfId="317" xr:uid="{00000000-0005-0000-0000-000037010000}"/>
    <cellStyle name="_KT (2)_PERSONAL" xfId="318" xr:uid="{00000000-0005-0000-0000-000038010000}"/>
    <cellStyle name="_KT (2)_PERSONAL_Book1" xfId="319" xr:uid="{00000000-0005-0000-0000-000039010000}"/>
    <cellStyle name="_KT (2)_PERSONAL_Tong hop KHCB 2001" xfId="320" xr:uid="{00000000-0005-0000-0000-00003A010000}"/>
    <cellStyle name="_KT (2)_TG-TH" xfId="321" xr:uid="{00000000-0005-0000-0000-00003B010000}"/>
    <cellStyle name="_KT_TG" xfId="322" xr:uid="{00000000-0005-0000-0000-00003C010000}"/>
    <cellStyle name="_KT_TG_1" xfId="323" xr:uid="{00000000-0005-0000-0000-00003D010000}"/>
    <cellStyle name="_KT_TG_1_BANG TONG HOP TINH HINH THANH QUYET TOAN (MOI I)" xfId="324" xr:uid="{00000000-0005-0000-0000-00003E010000}"/>
    <cellStyle name="_KT_TG_1_BAO GIA NGAY 24-10-08 (co dam)" xfId="325" xr:uid="{00000000-0005-0000-0000-00003F010000}"/>
    <cellStyle name="_KT_TG_1_BIỂU TỔNG HỢP LẦN CUỐI SỬA THEO NGHI QUYẾT SỐ 81" xfId="326" xr:uid="{00000000-0005-0000-0000-000040010000}"/>
    <cellStyle name="_KT_TG_1_Book1" xfId="327" xr:uid="{00000000-0005-0000-0000-000041010000}"/>
    <cellStyle name="_KT_TG_1_Book1_1" xfId="328" xr:uid="{00000000-0005-0000-0000-000042010000}"/>
    <cellStyle name="_KT_TG_1_CAU Khanh Nam(Thi Cong)" xfId="329" xr:uid="{00000000-0005-0000-0000-000043010000}"/>
    <cellStyle name="_KT_TG_1_DU TRU VAT TU" xfId="330" xr:uid="{00000000-0005-0000-0000-000044010000}"/>
    <cellStyle name="_KT_TG_1_Ket du ung NS" xfId="331" xr:uid="{00000000-0005-0000-0000-000045010000}"/>
    <cellStyle name="_KT_TG_1_KH Von 2012 gui BKH 1" xfId="332" xr:uid="{00000000-0005-0000-0000-000046010000}"/>
    <cellStyle name="_KT_TG_1_KH Von 2012 gui BKH 2" xfId="333" xr:uid="{00000000-0005-0000-0000-000047010000}"/>
    <cellStyle name="_KT_TG_1_ÿÿÿÿÿ" xfId="334" xr:uid="{00000000-0005-0000-0000-000048010000}"/>
    <cellStyle name="_KT_TG_2" xfId="335" xr:uid="{00000000-0005-0000-0000-000049010000}"/>
    <cellStyle name="_KT_TG_2_BANG TONG HOP TINH HINH THANH QUYET TOAN (MOI I)" xfId="336" xr:uid="{00000000-0005-0000-0000-00004A010000}"/>
    <cellStyle name="_KT_TG_2_BAO GIA NGAY 24-10-08 (co dam)" xfId="337" xr:uid="{00000000-0005-0000-0000-00004B010000}"/>
    <cellStyle name="_KT_TG_2_BIỂU TỔNG HỢP LẦN CUỐI SỬA THEO NGHI QUYẾT SỐ 81" xfId="338" xr:uid="{00000000-0005-0000-0000-00004C010000}"/>
    <cellStyle name="_KT_TG_2_Book1" xfId="339" xr:uid="{00000000-0005-0000-0000-00004D010000}"/>
    <cellStyle name="_KT_TG_2_Book1_1" xfId="340" xr:uid="{00000000-0005-0000-0000-00004E010000}"/>
    <cellStyle name="_KT_TG_2_CAU Khanh Nam(Thi Cong)" xfId="341" xr:uid="{00000000-0005-0000-0000-00004F010000}"/>
    <cellStyle name="_KT_TG_2_DU TRU VAT TU" xfId="342" xr:uid="{00000000-0005-0000-0000-000050010000}"/>
    <cellStyle name="_KT_TG_2_Ket du ung NS" xfId="343" xr:uid="{00000000-0005-0000-0000-000051010000}"/>
    <cellStyle name="_KT_TG_2_KH Von 2012 gui BKH 1" xfId="344" xr:uid="{00000000-0005-0000-0000-000052010000}"/>
    <cellStyle name="_KT_TG_2_KH Von 2012 gui BKH 2" xfId="345" xr:uid="{00000000-0005-0000-0000-000053010000}"/>
    <cellStyle name="_KT_TG_2_ÿÿÿÿÿ" xfId="346" xr:uid="{00000000-0005-0000-0000-000054010000}"/>
    <cellStyle name="_KT_TG_3" xfId="347" xr:uid="{00000000-0005-0000-0000-000055010000}"/>
    <cellStyle name="_KT_TG_4" xfId="348" xr:uid="{00000000-0005-0000-0000-000056010000}"/>
    <cellStyle name="_LuuNgay24-07-2006Bao cao tai NPP PHAN DUNG 22-7" xfId="349" xr:uid="{00000000-0005-0000-0000-000057010000}"/>
    <cellStyle name="_LuuNgay24-07-2006Bao cao tai NPP PHAN DUNG 22-7 2" xfId="350" xr:uid="{00000000-0005-0000-0000-000058010000}"/>
    <cellStyle name="_LuuNgay24-07-2006Bao cao tai NPP PHAN DUNG 22-7_BIEU KE HOACH  2015 (KTN 6.11 sua)" xfId="351" xr:uid="{00000000-0005-0000-0000-000059010000}"/>
    <cellStyle name="_MauThanTKKT-goi7-DonGia2143(vl t7)" xfId="352" xr:uid="{00000000-0005-0000-0000-00005A010000}"/>
    <cellStyle name="_MauThanTKKT-goi7-DonGia2143(vl t7) 2" xfId="353" xr:uid="{00000000-0005-0000-0000-00005B010000}"/>
    <cellStyle name="_MauThanTKKT-goi7-DonGia2143(vl t7)_BIEU KE HOACH  2015 (KTN 6.11 sua)" xfId="354" xr:uid="{00000000-0005-0000-0000-00005C010000}"/>
    <cellStyle name="_Nhu cau von ung truoc 2011 Tha h Hoa + Nge An gui TW" xfId="355" xr:uid="{00000000-0005-0000-0000-00005D010000}"/>
    <cellStyle name="_Nhu cau von ung truoc 2011 Tha h Hoa + Nge An gui TW 2" xfId="356" xr:uid="{00000000-0005-0000-0000-00005E010000}"/>
    <cellStyle name="_Nhu cau von ung truoc 2011 Tha h Hoa + Nge An gui TW_BIEU KE HOACH  2015 (KTN 6.11 sua)" xfId="357" xr:uid="{00000000-0005-0000-0000-00005F010000}"/>
    <cellStyle name="_PERSONAL" xfId="358" xr:uid="{00000000-0005-0000-0000-000060010000}"/>
    <cellStyle name="_PERSONAL_Book1" xfId="359" xr:uid="{00000000-0005-0000-0000-000061010000}"/>
    <cellStyle name="_PERSONAL_Tong hop KHCB 2001" xfId="360" xr:uid="{00000000-0005-0000-0000-000062010000}"/>
    <cellStyle name="_Phan bo" xfId="361" xr:uid="{00000000-0005-0000-0000-000063010000}"/>
    <cellStyle name="_Phan bo 2" xfId="362" xr:uid="{00000000-0005-0000-0000-000064010000}"/>
    <cellStyle name="_Phan bo_BIEU KE HOACH  2015 (KTN 6.11 sua)" xfId="363" xr:uid="{00000000-0005-0000-0000-000065010000}"/>
    <cellStyle name="_Phan pha do" xfId="364" xr:uid="{00000000-0005-0000-0000-000066010000}"/>
    <cellStyle name="_Phụ biểu 09a" xfId="365" xr:uid="{00000000-0005-0000-0000-000067010000}"/>
    <cellStyle name="_Phụ biểu 09b" xfId="366" xr:uid="{00000000-0005-0000-0000-000068010000}"/>
    <cellStyle name="_Q TOAN  SCTX QL.62 QUI I ( oanh)" xfId="367" xr:uid="{00000000-0005-0000-0000-000069010000}"/>
    <cellStyle name="_Q TOAN  SCTX QL.62 QUI II ( oanh)" xfId="368" xr:uid="{00000000-0005-0000-0000-00006A010000}"/>
    <cellStyle name="_QĐ 980" xfId="369" xr:uid="{00000000-0005-0000-0000-00006B010000}"/>
    <cellStyle name="_QT SCTXQL62_QT1 (Cty QL)" xfId="370" xr:uid="{00000000-0005-0000-0000-00006C010000}"/>
    <cellStyle name="_Ra soat KH von 2011 (Huy-11-11-11)" xfId="371" xr:uid="{00000000-0005-0000-0000-00006D010000}"/>
    <cellStyle name="_Ra soat KH von 2011 (Huy-11-11-11) 2" xfId="372" xr:uid="{00000000-0005-0000-0000-00006E010000}"/>
    <cellStyle name="_Ra soat KH von 2011 (Huy-11-11-11)_BIEU KE HOACH  2015 (KTN 6.11 sua)" xfId="373" xr:uid="{00000000-0005-0000-0000-00006F010000}"/>
    <cellStyle name="_Sheet1" xfId="374" xr:uid="{00000000-0005-0000-0000-000070010000}"/>
    <cellStyle name="_Sheet2" xfId="375" xr:uid="{00000000-0005-0000-0000-000071010000}"/>
    <cellStyle name="_SO T11" xfId="376" xr:uid="{00000000-0005-0000-0000-000072010000}"/>
    <cellStyle name="_TG-TH" xfId="377" xr:uid="{00000000-0005-0000-0000-000073010000}"/>
    <cellStyle name="_TG-TH_1" xfId="378" xr:uid="{00000000-0005-0000-0000-000074010000}"/>
    <cellStyle name="_TG-TH_1_BANG TONG HOP TINH HINH THANH QUYET TOAN (MOI I)" xfId="379" xr:uid="{00000000-0005-0000-0000-000075010000}"/>
    <cellStyle name="_TG-TH_1_BAO GIA NGAY 24-10-08 (co dam)" xfId="380" xr:uid="{00000000-0005-0000-0000-000076010000}"/>
    <cellStyle name="_TG-TH_1_BIỂU TỔNG HỢP LẦN CUỐI SỬA THEO NGHI QUYẾT SỐ 81" xfId="381" xr:uid="{00000000-0005-0000-0000-000077010000}"/>
    <cellStyle name="_TG-TH_1_Book1" xfId="382" xr:uid="{00000000-0005-0000-0000-000078010000}"/>
    <cellStyle name="_TG-TH_1_Book1_1" xfId="383" xr:uid="{00000000-0005-0000-0000-000079010000}"/>
    <cellStyle name="_TG-TH_1_CAU Khanh Nam(Thi Cong)" xfId="384" xr:uid="{00000000-0005-0000-0000-00007A010000}"/>
    <cellStyle name="_TG-TH_1_DU TRU VAT TU" xfId="385" xr:uid="{00000000-0005-0000-0000-00007B010000}"/>
    <cellStyle name="_TG-TH_1_Ket du ung NS" xfId="386" xr:uid="{00000000-0005-0000-0000-00007C010000}"/>
    <cellStyle name="_TG-TH_1_KH Von 2012 gui BKH 1" xfId="387" xr:uid="{00000000-0005-0000-0000-00007D010000}"/>
    <cellStyle name="_TG-TH_1_KH Von 2012 gui BKH 2" xfId="388" xr:uid="{00000000-0005-0000-0000-00007E010000}"/>
    <cellStyle name="_TG-TH_1_ÿÿÿÿÿ" xfId="389" xr:uid="{00000000-0005-0000-0000-00007F010000}"/>
    <cellStyle name="_TG-TH_2" xfId="390" xr:uid="{00000000-0005-0000-0000-000080010000}"/>
    <cellStyle name="_TG-TH_2_BANG TONG HOP TINH HINH THANH QUYET TOAN (MOI I)" xfId="391" xr:uid="{00000000-0005-0000-0000-000081010000}"/>
    <cellStyle name="_TG-TH_2_BAO GIA NGAY 24-10-08 (co dam)" xfId="392" xr:uid="{00000000-0005-0000-0000-000082010000}"/>
    <cellStyle name="_TG-TH_2_BIỂU TỔNG HỢP LẦN CUỐI SỬA THEO NGHI QUYẾT SỐ 81" xfId="393" xr:uid="{00000000-0005-0000-0000-000083010000}"/>
    <cellStyle name="_TG-TH_2_Book1" xfId="394" xr:uid="{00000000-0005-0000-0000-000084010000}"/>
    <cellStyle name="_TG-TH_2_Book1_1" xfId="395" xr:uid="{00000000-0005-0000-0000-000085010000}"/>
    <cellStyle name="_TG-TH_2_CAU Khanh Nam(Thi Cong)" xfId="396" xr:uid="{00000000-0005-0000-0000-000086010000}"/>
    <cellStyle name="_TG-TH_2_DU TRU VAT TU" xfId="397" xr:uid="{00000000-0005-0000-0000-000087010000}"/>
    <cellStyle name="_TG-TH_2_Ket du ung NS" xfId="398" xr:uid="{00000000-0005-0000-0000-000088010000}"/>
    <cellStyle name="_TG-TH_2_KH Von 2012 gui BKH 1" xfId="399" xr:uid="{00000000-0005-0000-0000-000089010000}"/>
    <cellStyle name="_TG-TH_2_KH Von 2012 gui BKH 2" xfId="400" xr:uid="{00000000-0005-0000-0000-00008A010000}"/>
    <cellStyle name="_TG-TH_2_ÿÿÿÿÿ" xfId="401" xr:uid="{00000000-0005-0000-0000-00008B010000}"/>
    <cellStyle name="_TG-TH_3" xfId="402" xr:uid="{00000000-0005-0000-0000-00008C010000}"/>
    <cellStyle name="_TG-TH_4" xfId="403" xr:uid="{00000000-0005-0000-0000-00008D010000}"/>
    <cellStyle name="_TH hien trang MM thi tran TD" xfId="404" xr:uid="{00000000-0005-0000-0000-00008E010000}"/>
    <cellStyle name="_Theo doi tien do cong viec Nam 2009" xfId="405" xr:uid="{00000000-0005-0000-0000-00008F010000}"/>
    <cellStyle name="_tien luong" xfId="406" xr:uid="{00000000-0005-0000-0000-000090010000}"/>
    <cellStyle name="_Tien luong chuan 01" xfId="407" xr:uid="{00000000-0005-0000-0000-000091010000}"/>
    <cellStyle name="_Tong dutoan PP LAHAI" xfId="408" xr:uid="{00000000-0005-0000-0000-000092010000}"/>
    <cellStyle name="_Tong hop  " xfId="409" xr:uid="{00000000-0005-0000-0000-000093010000}"/>
    <cellStyle name="_Tong hop DS" xfId="410" xr:uid="{00000000-0005-0000-0000-000094010000}"/>
    <cellStyle name="_Tong hop DS 2" xfId="8291" xr:uid="{00000000-0005-0000-0000-000095010000}"/>
    <cellStyle name="_Tong hop DS_CT 134" xfId="411" xr:uid="{00000000-0005-0000-0000-000096010000}"/>
    <cellStyle name="_Tong hop may cheu nganh 1" xfId="412" xr:uid="{00000000-0005-0000-0000-000097010000}"/>
    <cellStyle name="_Tong hop ve 30a" xfId="413" xr:uid="{00000000-0005-0000-0000-000098010000}"/>
    <cellStyle name="_Tong hop ve 30a 2" xfId="414" xr:uid="{00000000-0005-0000-0000-000099010000}"/>
    <cellStyle name="_Tong hop ve 30a_BIEU KE HOACH  2015 (KTN 6.11 sua)" xfId="415" xr:uid="{00000000-0005-0000-0000-00009A010000}"/>
    <cellStyle name="_Tong von ĐTPT" xfId="416" xr:uid="{00000000-0005-0000-0000-00009B010000}"/>
    <cellStyle name="_Tong von ĐTPT 2" xfId="417" xr:uid="{00000000-0005-0000-0000-00009C010000}"/>
    <cellStyle name="_Tong von ĐTPT 2 2" xfId="418" xr:uid="{00000000-0005-0000-0000-00009D010000}"/>
    <cellStyle name="_Tong von ĐTPT_BIEU KE HOACH  2015 (KTN 6.11 sua)" xfId="419" xr:uid="{00000000-0005-0000-0000-00009E010000}"/>
    <cellStyle name="_TU VAN THUY LOI THAM  PHE" xfId="420" xr:uid="{00000000-0005-0000-0000-00009F010000}"/>
    <cellStyle name="_TU VAN THUY LOI THAM  PHE 2" xfId="421" xr:uid="{00000000-0005-0000-0000-0000A0010000}"/>
    <cellStyle name="_TU VAN THUY LOI THAM  PHE_BIEU KE HOACH  2015 (KTN 6.11 sua)" xfId="422" xr:uid="{00000000-0005-0000-0000-0000A1010000}"/>
    <cellStyle name="_ung truoc 2011 NSTW Thanh Hoa + Nge An gui Thu 12-5" xfId="423" xr:uid="{00000000-0005-0000-0000-0000A2010000}"/>
    <cellStyle name="_ung truoc 2011 NSTW Thanh Hoa + Nge An gui Thu 12-5 2" xfId="424" xr:uid="{00000000-0005-0000-0000-0000A3010000}"/>
    <cellStyle name="_ung truoc 2011 NSTW Thanh Hoa + Nge An gui Thu 12-5_BIEU KE HOACH  2015 (KTN 6.11 sua)" xfId="425" xr:uid="{00000000-0005-0000-0000-0000A4010000}"/>
    <cellStyle name="_ung truoc cua long an (6-5-2010)" xfId="426" xr:uid="{00000000-0005-0000-0000-0000A5010000}"/>
    <cellStyle name="_Ung von nam 2011 vung TNB - Doan Cong tac (12-5-2010)" xfId="427" xr:uid="{00000000-0005-0000-0000-0000A6010000}"/>
    <cellStyle name="_Ung von nam 2011 vung TNB - Doan Cong tac (12-5-2010) 2" xfId="428" xr:uid="{00000000-0005-0000-0000-0000A7010000}"/>
    <cellStyle name="_Ung von nam 2011 vung TNB - Doan Cong tac (12-5-2010) 2 2" xfId="429" xr:uid="{00000000-0005-0000-0000-0000A8010000}"/>
    <cellStyle name="_Ung von nam 2011 vung TNB - Doan Cong tac (12-5-2010)_BIEU KE HOACH  2015 (KTN 6.11 sua)" xfId="430" xr:uid="{00000000-0005-0000-0000-0000A9010000}"/>
    <cellStyle name="_Ung von nam 2011 vung TNB - Doan Cong tac (12-5-2010)_CT 134" xfId="431" xr:uid="{00000000-0005-0000-0000-0000AA010000}"/>
    <cellStyle name="_Ung von nam 2011 vung TNB - Doan Cong tac (12-5-2010)_Ke hoach 2011(15-7)" xfId="432" xr:uid="{00000000-0005-0000-0000-0000AB010000}"/>
    <cellStyle name="_Ung von nam 2011 vung TNB - Doan Cong tac (12-5-2010)_Ke hoach 2011(15-7) 2" xfId="433" xr:uid="{00000000-0005-0000-0000-0000AC010000}"/>
    <cellStyle name="_Ung von nam 2011 vung TNB - Doan Cong tac (12-5-2010)_Ke hoach 2011(15-7) 2 2" xfId="434" xr:uid="{00000000-0005-0000-0000-0000AD010000}"/>
    <cellStyle name="_Ung von nam 2011 vung TNB - Doan Cong tac (12-5-2010)_Ke hoach 2011(15-7)_BIEU KE HOACH  2015 (KTN 6.11 sua)" xfId="435" xr:uid="{00000000-0005-0000-0000-0000AE010000}"/>
    <cellStyle name="_Ung von nam 2011 vung TNB - Doan Cong tac (12-5-2010)_Ke hoach 2011(15-7)_CT 134" xfId="436" xr:uid="{00000000-0005-0000-0000-0000AF010000}"/>
    <cellStyle name="_Ung von nam 2011 vung TNB - Doan Cong tac (12-5-2010)_KH Von 2012 gui BKH 2" xfId="437" xr:uid="{00000000-0005-0000-0000-0000B0010000}"/>
    <cellStyle name="_Ung von nam 2011 vung TNB - Doan Cong tac (12-5-2010)_KH Von 2012 gui BKH 2 2" xfId="438" xr:uid="{00000000-0005-0000-0000-0000B1010000}"/>
    <cellStyle name="_Ung von nam 2011 vung TNB - Doan Cong tac (12-5-2010)_KH Von 2012 gui BKH 2 2 2" xfId="439" xr:uid="{00000000-0005-0000-0000-0000B2010000}"/>
    <cellStyle name="_Ung von nam 2011 vung TNB - Doan Cong tac (12-5-2010)_KH Von 2012 gui BKH 2_BIEU KE HOACH  2015 (KTN 6.11 sua)" xfId="440" xr:uid="{00000000-0005-0000-0000-0000B3010000}"/>
    <cellStyle name="_Ung von nam 2011 vung TNB - Doan Cong tac (12-5-2010)_KH Von 2012 gui BKH 2_CT 134" xfId="441" xr:uid="{00000000-0005-0000-0000-0000B4010000}"/>
    <cellStyle name="_Viec Huy dang lam" xfId="442" xr:uid="{00000000-0005-0000-0000-0000B5010000}"/>
    <cellStyle name="_Viec Huy dang lam 2" xfId="443" xr:uid="{00000000-0005-0000-0000-0000B6010000}"/>
    <cellStyle name="_VINAMILK" xfId="444" xr:uid="{00000000-0005-0000-0000-0000B7010000}"/>
    <cellStyle name="_VINAMILK 2" xfId="445" xr:uid="{00000000-0005-0000-0000-0000B8010000}"/>
    <cellStyle name="_VINAMILK 2 2" xfId="446" xr:uid="{00000000-0005-0000-0000-0000B9010000}"/>
    <cellStyle name="_VINAMILK_BIEU KE HOACH  2015 (KTN 6.11 sua)" xfId="447" xr:uid="{00000000-0005-0000-0000-0000BA010000}"/>
    <cellStyle name="_VINAMILK_CT 134" xfId="448" xr:uid="{00000000-0005-0000-0000-0000BB010000}"/>
    <cellStyle name="_ÿÿÿÿÿ" xfId="449" xr:uid="{00000000-0005-0000-0000-0000BC010000}"/>
    <cellStyle name="_ÿÿÿÿÿ 2" xfId="450" xr:uid="{00000000-0005-0000-0000-0000BD010000}"/>
    <cellStyle name="_ÿÿÿÿÿ_BIEU KE HOACH  2015 (KTN 6.11 sua)" xfId="451" xr:uid="{00000000-0005-0000-0000-0000BE010000}"/>
    <cellStyle name="_ÿÿÿÿÿ_Kh ql62 (2010) 11-09" xfId="452" xr:uid="{00000000-0005-0000-0000-0000BF010000}"/>
    <cellStyle name="~1" xfId="453" xr:uid="{00000000-0005-0000-0000-0000C0010000}"/>
    <cellStyle name="~1 2" xfId="454" xr:uid="{00000000-0005-0000-0000-0000C1010000}"/>
    <cellStyle name="~1 2 2" xfId="455" xr:uid="{00000000-0005-0000-0000-0000C2010000}"/>
    <cellStyle name="~1?_x000d_Comma [0]_I.1?b_x000d_Comma [0]_I.3?b_x000c_Comma [0]_II?_x0012_Comma [0]_larou" xfId="456" xr:uid="{00000000-0005-0000-0000-0000C3010000}"/>
    <cellStyle name="’Ê‰Ý [0.00]_laroux" xfId="457" xr:uid="{00000000-0005-0000-0000-0000C4010000}"/>
    <cellStyle name="’Ê‰Ý_laroux" xfId="458" xr:uid="{00000000-0005-0000-0000-0000C5010000}"/>
    <cellStyle name="=C:\WINNT\SYSTEM32\COMMAND.COM" xfId="459" xr:uid="{00000000-0005-0000-0000-0000C6010000}"/>
    <cellStyle name="»õ±Ò[0]_Sheet1" xfId="460" xr:uid="{00000000-0005-0000-0000-0000C7010000}"/>
    <cellStyle name="»õ±Ò_Sheet1" xfId="461" xr:uid="{00000000-0005-0000-0000-0000C8010000}"/>
    <cellStyle name="•W?_Format" xfId="462" xr:uid="{00000000-0005-0000-0000-0000C9010000}"/>
    <cellStyle name="•W€_’·Šú‰p•¶" xfId="463" xr:uid="{00000000-0005-0000-0000-0000CA010000}"/>
    <cellStyle name="•W_¯–ì" xfId="464" xr:uid="{00000000-0005-0000-0000-0000CB010000}"/>
    <cellStyle name="W_MARINE" xfId="465" xr:uid="{00000000-0005-0000-0000-0000CC010000}"/>
    <cellStyle name="0" xfId="466" xr:uid="{00000000-0005-0000-0000-0000CD010000}"/>
    <cellStyle name="0 2" xfId="467" xr:uid="{00000000-0005-0000-0000-0000CE010000}"/>
    <cellStyle name="0%" xfId="468" xr:uid="{00000000-0005-0000-0000-0000CF010000}"/>
    <cellStyle name="0.0" xfId="469" xr:uid="{00000000-0005-0000-0000-0000D0010000}"/>
    <cellStyle name="0.0%" xfId="470" xr:uid="{00000000-0005-0000-0000-0000D1010000}"/>
    <cellStyle name="0.0_BIỂU TỔNG HỢP LẦN CUỐI SỬA THEO NGHI QUYẾT SỐ 81" xfId="471" xr:uid="{00000000-0005-0000-0000-0000D2010000}"/>
    <cellStyle name="0.00" xfId="472" xr:uid="{00000000-0005-0000-0000-0000D3010000}"/>
    <cellStyle name="0.00%" xfId="473" xr:uid="{00000000-0005-0000-0000-0000D4010000}"/>
    <cellStyle name="0_Bieu chi tieu KH 2014 (Huy-04-11)" xfId="474" xr:uid="{00000000-0005-0000-0000-0000D5010000}"/>
    <cellStyle name="0_BIEU KE HOACH  2015 (KTN 6.11 sua)" xfId="475" xr:uid="{00000000-0005-0000-0000-0000D6010000}"/>
    <cellStyle name="0_dự toán 30a 2013" xfId="476" xr:uid="{00000000-0005-0000-0000-0000D7010000}"/>
    <cellStyle name="0_KH 2014" xfId="477" xr:uid="{00000000-0005-0000-0000-0000D8010000}"/>
    <cellStyle name="0_Ra soat KH von 2011 (Huy-11-11-11)" xfId="478" xr:uid="{00000000-0005-0000-0000-0000D9010000}"/>
    <cellStyle name="0_Viec Huy dang lam" xfId="479" xr:uid="{00000000-0005-0000-0000-0000DA010000}"/>
    <cellStyle name="00" xfId="480" xr:uid="{00000000-0005-0000-0000-0000DB010000}"/>
    <cellStyle name="1" xfId="481" xr:uid="{00000000-0005-0000-0000-0000DC010000}"/>
    <cellStyle name="1 2" xfId="482" xr:uid="{00000000-0005-0000-0000-0000DD010000}"/>
    <cellStyle name="1 2 2" xfId="483" xr:uid="{00000000-0005-0000-0000-0000DE010000}"/>
    <cellStyle name="1 3" xfId="484" xr:uid="{00000000-0005-0000-0000-0000DF010000}"/>
    <cellStyle name="1?b_x000d_Comma [0]_CPK?b_x0011_Comma [0]_CP" xfId="485" xr:uid="{00000000-0005-0000-0000-0000E0010000}"/>
    <cellStyle name="1_BAO GIA NGAY 24-10-08 (co dam)" xfId="486" xr:uid="{00000000-0005-0000-0000-0000E1010000}"/>
    <cellStyle name="1_Bieu bao cao giam sat 6 thang 2011" xfId="487" xr:uid="{00000000-0005-0000-0000-0000E2010000}"/>
    <cellStyle name="1_Bieu BC kh 5 năm" xfId="488" xr:uid="{00000000-0005-0000-0000-0000E3010000}"/>
    <cellStyle name="1_BIEU KE HOACH  2015 (KTN 6.11 sua)" xfId="489" xr:uid="{00000000-0005-0000-0000-0000E4010000}"/>
    <cellStyle name="1_bieu ke hoach dau thau" xfId="490" xr:uid="{00000000-0005-0000-0000-0000E5010000}"/>
    <cellStyle name="1_bieu ke hoach dau thau truong mam non SKH" xfId="491" xr:uid="{00000000-0005-0000-0000-0000E6010000}"/>
    <cellStyle name="1_bieu tong hop Sinh0" xfId="492" xr:uid="{00000000-0005-0000-0000-0000E7010000}"/>
    <cellStyle name="1_Book1" xfId="493" xr:uid="{00000000-0005-0000-0000-0000E8010000}"/>
    <cellStyle name="1_Book1_1" xfId="494" xr:uid="{00000000-0005-0000-0000-0000E9010000}"/>
    <cellStyle name="1_Book1_1 2" xfId="495" xr:uid="{00000000-0005-0000-0000-0000EA010000}"/>
    <cellStyle name="1_Book1_1_BIEU KE HOACH  2015 (KTN 6.11 sua)" xfId="496" xr:uid="{00000000-0005-0000-0000-0000EB010000}"/>
    <cellStyle name="1_Cau thuy dien Ban La (Cu Anh)" xfId="497" xr:uid="{00000000-0005-0000-0000-0000EC010000}"/>
    <cellStyle name="1_Cau thuy dien Ban La (Cu Anh) 2" xfId="498" xr:uid="{00000000-0005-0000-0000-0000ED010000}"/>
    <cellStyle name="1_Cau thuy dien Ban La (Cu Anh)_BIEU KE HOACH  2015 (KTN 6.11 sua)" xfId="499" xr:uid="{00000000-0005-0000-0000-0000EE010000}"/>
    <cellStyle name="1_Danh Mục KCM trinh BKH 2011 (BS 30A)" xfId="500" xr:uid="{00000000-0005-0000-0000-0000EF010000}"/>
    <cellStyle name="1_DT tieu hoc diem TDC ban Cho 28-02-09" xfId="501" xr:uid="{00000000-0005-0000-0000-0000F0010000}"/>
    <cellStyle name="1_Dự kiến danh mục đầu tư NTM năm 2015" xfId="502" xr:uid="{00000000-0005-0000-0000-0000F1010000}"/>
    <cellStyle name="1_Du toan" xfId="503" xr:uid="{00000000-0005-0000-0000-0000F2010000}"/>
    <cellStyle name="1_Du toan 558 (Km17+508.12 - Km 22)" xfId="504" xr:uid="{00000000-0005-0000-0000-0000F3010000}"/>
    <cellStyle name="1_Du toan 558 (Km17+508.12 - Km 22) 2" xfId="505" xr:uid="{00000000-0005-0000-0000-0000F4010000}"/>
    <cellStyle name="1_Du toan 558 (Km17+508.12 - Km 22)_BIEU KE HOACH  2015 (KTN 6.11 sua)" xfId="506" xr:uid="{00000000-0005-0000-0000-0000F5010000}"/>
    <cellStyle name="1_Du toan nuoc San Thang (GD2)" xfId="507" xr:uid="{00000000-0005-0000-0000-0000F6010000}"/>
    <cellStyle name="1_DuToan92009Luong650" xfId="508" xr:uid="{00000000-0005-0000-0000-0000F7010000}"/>
    <cellStyle name="1_Gia_VLQL48_duyet " xfId="509" xr:uid="{00000000-0005-0000-0000-0000F8010000}"/>
    <cellStyle name="1_Gia_VLQL48_duyet  2" xfId="510" xr:uid="{00000000-0005-0000-0000-0000F9010000}"/>
    <cellStyle name="1_Gia_VLQL48_duyet _BIEU KE HOACH  2015 (KTN 6.11 sua)" xfId="511" xr:uid="{00000000-0005-0000-0000-0000FA010000}"/>
    <cellStyle name="1_HD TT1" xfId="512" xr:uid="{00000000-0005-0000-0000-0000FB010000}"/>
    <cellStyle name="1_Ke hoach 2010 ngay 31-01" xfId="513" xr:uid="{00000000-0005-0000-0000-0000FC010000}"/>
    <cellStyle name="1_Ke hoach 2011(15-7)" xfId="514" xr:uid="{00000000-0005-0000-0000-0000FD010000}"/>
    <cellStyle name="1_KH 2012 di BKH" xfId="515" xr:uid="{00000000-0005-0000-0000-0000FE010000}"/>
    <cellStyle name="1_Kh ql62 (2010) 11-09" xfId="516" xr:uid="{00000000-0005-0000-0000-0000FF010000}"/>
    <cellStyle name="1_KlQdinhduyet" xfId="517" xr:uid="{00000000-0005-0000-0000-000000020000}"/>
    <cellStyle name="1_KlQdinhduyet 2" xfId="518" xr:uid="{00000000-0005-0000-0000-000001020000}"/>
    <cellStyle name="1_KlQdinhduyet_BIEU KE HOACH  2015 (KTN 6.11 sua)" xfId="519" xr:uid="{00000000-0005-0000-0000-000002020000}"/>
    <cellStyle name="1_Nguon von dau tu" xfId="520" xr:uid="{00000000-0005-0000-0000-000003020000}"/>
    <cellStyle name="1_Nha kham chua benh" xfId="521" xr:uid="{00000000-0005-0000-0000-000004020000}"/>
    <cellStyle name="1_Nha lop hoc 8 P" xfId="522" xr:uid="{00000000-0005-0000-0000-000005020000}"/>
    <cellStyle name="1_Phan bo" xfId="523" xr:uid="{00000000-0005-0000-0000-000006020000}"/>
    <cellStyle name="1_Sheet1" xfId="524" xr:uid="{00000000-0005-0000-0000-000007020000}"/>
    <cellStyle name="1_StartUp" xfId="525" xr:uid="{00000000-0005-0000-0000-000008020000}"/>
    <cellStyle name="1_tien luong" xfId="526" xr:uid="{00000000-0005-0000-0000-000009020000}"/>
    <cellStyle name="1_Tien luong chuan 01" xfId="527" xr:uid="{00000000-0005-0000-0000-00000A020000}"/>
    <cellStyle name="1_Tienluong" xfId="528" xr:uid="{00000000-0005-0000-0000-00000B020000}"/>
    <cellStyle name="1_tinh toan hoang ha" xfId="529" xr:uid="{00000000-0005-0000-0000-00000C020000}"/>
    <cellStyle name="1_Tong hop  " xfId="530" xr:uid="{00000000-0005-0000-0000-00000D020000}"/>
    <cellStyle name="1_TRUNG PMU 5" xfId="531" xr:uid="{00000000-0005-0000-0000-00000E020000}"/>
    <cellStyle name="1_Viec Huy dang lam" xfId="532" xr:uid="{00000000-0005-0000-0000-00000F020000}"/>
    <cellStyle name="1_ÿÿÿÿÿ" xfId="533" xr:uid="{00000000-0005-0000-0000-000010020000}"/>
    <cellStyle name="1_ÿÿÿÿÿ_Bieu tong hop nhu cau ung 2011 da chon loc -Mien nui" xfId="534" xr:uid="{00000000-0005-0000-0000-000011020000}"/>
    <cellStyle name="1_ÿÿÿÿÿ_Kh ql62 (2010) 11-09" xfId="535" xr:uid="{00000000-0005-0000-0000-000012020000}"/>
    <cellStyle name="15" xfId="536" xr:uid="{00000000-0005-0000-0000-000013020000}"/>
    <cellStyle name="18" xfId="537" xr:uid="{00000000-0005-0000-0000-000014020000}"/>
    <cellStyle name="¹éºÐÀ²_      " xfId="538" xr:uid="{00000000-0005-0000-0000-000015020000}"/>
    <cellStyle name="2" xfId="539" xr:uid="{00000000-0005-0000-0000-000016020000}"/>
    <cellStyle name="2_bieu ke hoach dau thau" xfId="540" xr:uid="{00000000-0005-0000-0000-000017020000}"/>
    <cellStyle name="2_bieu ke hoach dau thau truong mam non SKH" xfId="541" xr:uid="{00000000-0005-0000-0000-000018020000}"/>
    <cellStyle name="2_Book1" xfId="542" xr:uid="{00000000-0005-0000-0000-000019020000}"/>
    <cellStyle name="2_Book1_1" xfId="543" xr:uid="{00000000-0005-0000-0000-00001A020000}"/>
    <cellStyle name="2_Book1_1 2" xfId="544" xr:uid="{00000000-0005-0000-0000-00001B020000}"/>
    <cellStyle name="2_Book1_1_BIEU KE HOACH  2015 (KTN 6.11 sua)" xfId="545" xr:uid="{00000000-0005-0000-0000-00001C020000}"/>
    <cellStyle name="2_Cau thuy dien Ban La (Cu Anh)" xfId="546" xr:uid="{00000000-0005-0000-0000-00001D020000}"/>
    <cellStyle name="2_Cau thuy dien Ban La (Cu Anh) 2" xfId="547" xr:uid="{00000000-0005-0000-0000-00001E020000}"/>
    <cellStyle name="2_Cau thuy dien Ban La (Cu Anh)_BIEU KE HOACH  2015 (KTN 6.11 sua)" xfId="548" xr:uid="{00000000-0005-0000-0000-00001F020000}"/>
    <cellStyle name="2_DT tieu hoc diem TDC ban Cho 28-02-09" xfId="549" xr:uid="{00000000-0005-0000-0000-000020020000}"/>
    <cellStyle name="2_Du toan" xfId="550" xr:uid="{00000000-0005-0000-0000-000021020000}"/>
    <cellStyle name="2_Du toan 558 (Km17+508.12 - Km 22)" xfId="551" xr:uid="{00000000-0005-0000-0000-000022020000}"/>
    <cellStyle name="2_Du toan 558 (Km17+508.12 - Km 22) 2" xfId="552" xr:uid="{00000000-0005-0000-0000-000023020000}"/>
    <cellStyle name="2_Du toan 558 (Km17+508.12 - Km 22)_BIEU KE HOACH  2015 (KTN 6.11 sua)" xfId="553" xr:uid="{00000000-0005-0000-0000-000024020000}"/>
    <cellStyle name="2_Du toan nuoc San Thang (GD2)" xfId="554" xr:uid="{00000000-0005-0000-0000-000025020000}"/>
    <cellStyle name="2_Gia_VLQL48_duyet " xfId="555" xr:uid="{00000000-0005-0000-0000-000026020000}"/>
    <cellStyle name="2_Gia_VLQL48_duyet  2" xfId="556" xr:uid="{00000000-0005-0000-0000-000027020000}"/>
    <cellStyle name="2_Gia_VLQL48_duyet _BIEU KE HOACH  2015 (KTN 6.11 sua)" xfId="557" xr:uid="{00000000-0005-0000-0000-000028020000}"/>
    <cellStyle name="2_HD TT1" xfId="558" xr:uid="{00000000-0005-0000-0000-000029020000}"/>
    <cellStyle name="2_KlQdinhduyet" xfId="559" xr:uid="{00000000-0005-0000-0000-00002A020000}"/>
    <cellStyle name="2_KlQdinhduyet 2" xfId="560" xr:uid="{00000000-0005-0000-0000-00002B020000}"/>
    <cellStyle name="2_KlQdinhduyet_BIEU KE HOACH  2015 (KTN 6.11 sua)" xfId="561" xr:uid="{00000000-0005-0000-0000-00002C020000}"/>
    <cellStyle name="2_Nha lop hoc 8 P" xfId="562" xr:uid="{00000000-0005-0000-0000-00002D020000}"/>
    <cellStyle name="2_Tienluong" xfId="563" xr:uid="{00000000-0005-0000-0000-00002E020000}"/>
    <cellStyle name="2_TRUNG PMU 5" xfId="564" xr:uid="{00000000-0005-0000-0000-00002F020000}"/>
    <cellStyle name="2_ÿÿÿÿÿ" xfId="565" xr:uid="{00000000-0005-0000-0000-000030020000}"/>
    <cellStyle name="2_ÿÿÿÿÿ_Bieu tong hop nhu cau ung 2011 da chon loc -Mien nui" xfId="566" xr:uid="{00000000-0005-0000-0000-000031020000}"/>
    <cellStyle name="20" xfId="567" xr:uid="{00000000-0005-0000-0000-000032020000}"/>
    <cellStyle name="20 2" xfId="568" xr:uid="{00000000-0005-0000-0000-000033020000}"/>
    <cellStyle name="20 2 2" xfId="569" xr:uid="{00000000-0005-0000-0000-000034020000}"/>
    <cellStyle name="20% - Accent1 2" xfId="570" xr:uid="{00000000-0005-0000-0000-000035020000}"/>
    <cellStyle name="20% - Accent1 2 2" xfId="571" xr:uid="{00000000-0005-0000-0000-000036020000}"/>
    <cellStyle name="20% - Accent1 3" xfId="572" xr:uid="{00000000-0005-0000-0000-000037020000}"/>
    <cellStyle name="20% - Accent1 4" xfId="573" xr:uid="{00000000-0005-0000-0000-000038020000}"/>
    <cellStyle name="20% - Accent2 2" xfId="574" xr:uid="{00000000-0005-0000-0000-000039020000}"/>
    <cellStyle name="20% - Accent2 2 2" xfId="575" xr:uid="{00000000-0005-0000-0000-00003A020000}"/>
    <cellStyle name="20% - Accent2 3" xfId="576" xr:uid="{00000000-0005-0000-0000-00003B020000}"/>
    <cellStyle name="20% - Accent2 4" xfId="577" xr:uid="{00000000-0005-0000-0000-00003C020000}"/>
    <cellStyle name="20% - Accent3 2" xfId="578" xr:uid="{00000000-0005-0000-0000-00003D020000}"/>
    <cellStyle name="20% - Accent3 2 2" xfId="579" xr:uid="{00000000-0005-0000-0000-00003E020000}"/>
    <cellStyle name="20% - Accent3 3" xfId="580" xr:uid="{00000000-0005-0000-0000-00003F020000}"/>
    <cellStyle name="20% - Accent3 4" xfId="581" xr:uid="{00000000-0005-0000-0000-000040020000}"/>
    <cellStyle name="20% - Accent4 2" xfId="582" xr:uid="{00000000-0005-0000-0000-000041020000}"/>
    <cellStyle name="20% - Accent4 2 2" xfId="583" xr:uid="{00000000-0005-0000-0000-000042020000}"/>
    <cellStyle name="20% - Accent4 3" xfId="584" xr:uid="{00000000-0005-0000-0000-000043020000}"/>
    <cellStyle name="20% - Accent4 4" xfId="585" xr:uid="{00000000-0005-0000-0000-000044020000}"/>
    <cellStyle name="20% - Accent5 2" xfId="586" xr:uid="{00000000-0005-0000-0000-000045020000}"/>
    <cellStyle name="20% - Accent5 2 2" xfId="587" xr:uid="{00000000-0005-0000-0000-000046020000}"/>
    <cellStyle name="20% - Accent5 3" xfId="588" xr:uid="{00000000-0005-0000-0000-000047020000}"/>
    <cellStyle name="20% - Accent5 4" xfId="589" xr:uid="{00000000-0005-0000-0000-000048020000}"/>
    <cellStyle name="20% - Accent6 2" xfId="590" xr:uid="{00000000-0005-0000-0000-000049020000}"/>
    <cellStyle name="20% - Accent6 2 2" xfId="591" xr:uid="{00000000-0005-0000-0000-00004A020000}"/>
    <cellStyle name="20% - Accent6 3" xfId="592" xr:uid="{00000000-0005-0000-0000-00004B020000}"/>
    <cellStyle name="20% - Accent6 4" xfId="593" xr:uid="{00000000-0005-0000-0000-00004C020000}"/>
    <cellStyle name="-2001" xfId="594" xr:uid="{00000000-0005-0000-0000-00004D020000}"/>
    <cellStyle name="-2001 2" xfId="595" xr:uid="{00000000-0005-0000-0000-00004E020000}"/>
    <cellStyle name="-2001 2 2" xfId="596" xr:uid="{00000000-0005-0000-0000-00004F020000}"/>
    <cellStyle name="3" xfId="597" xr:uid="{00000000-0005-0000-0000-000050020000}"/>
    <cellStyle name="3_bieu ke hoach dau thau" xfId="598" xr:uid="{00000000-0005-0000-0000-000051020000}"/>
    <cellStyle name="3_bieu ke hoach dau thau truong mam non SKH" xfId="599" xr:uid="{00000000-0005-0000-0000-000052020000}"/>
    <cellStyle name="3_Book1" xfId="600" xr:uid="{00000000-0005-0000-0000-000053020000}"/>
    <cellStyle name="3_Book1_1" xfId="601" xr:uid="{00000000-0005-0000-0000-000054020000}"/>
    <cellStyle name="3_Book1_1 2" xfId="602" xr:uid="{00000000-0005-0000-0000-000055020000}"/>
    <cellStyle name="3_Book1_1_BIEU KE HOACH  2015 (KTN 6.11 sua)" xfId="603" xr:uid="{00000000-0005-0000-0000-000056020000}"/>
    <cellStyle name="3_Cau thuy dien Ban La (Cu Anh)" xfId="604" xr:uid="{00000000-0005-0000-0000-000057020000}"/>
    <cellStyle name="3_Cau thuy dien Ban La (Cu Anh) 2" xfId="605" xr:uid="{00000000-0005-0000-0000-000058020000}"/>
    <cellStyle name="3_Cau thuy dien Ban La (Cu Anh)_BIEU KE HOACH  2015 (KTN 6.11 sua)" xfId="606" xr:uid="{00000000-0005-0000-0000-000059020000}"/>
    <cellStyle name="3_DT tieu hoc diem TDC ban Cho 28-02-09" xfId="607" xr:uid="{00000000-0005-0000-0000-00005A020000}"/>
    <cellStyle name="3_Du toan" xfId="608" xr:uid="{00000000-0005-0000-0000-00005B020000}"/>
    <cellStyle name="3_Du toan 558 (Km17+508.12 - Km 22)" xfId="609" xr:uid="{00000000-0005-0000-0000-00005C020000}"/>
    <cellStyle name="3_Du toan 558 (Km17+508.12 - Km 22) 2" xfId="610" xr:uid="{00000000-0005-0000-0000-00005D020000}"/>
    <cellStyle name="3_Du toan 558 (Km17+508.12 - Km 22)_BIEU KE HOACH  2015 (KTN 6.11 sua)" xfId="611" xr:uid="{00000000-0005-0000-0000-00005E020000}"/>
    <cellStyle name="3_Du toan nuoc San Thang (GD2)" xfId="612" xr:uid="{00000000-0005-0000-0000-00005F020000}"/>
    <cellStyle name="3_Gia_VLQL48_duyet " xfId="613" xr:uid="{00000000-0005-0000-0000-000060020000}"/>
    <cellStyle name="3_Gia_VLQL48_duyet  2" xfId="614" xr:uid="{00000000-0005-0000-0000-000061020000}"/>
    <cellStyle name="3_Gia_VLQL48_duyet _BIEU KE HOACH  2015 (KTN 6.11 sua)" xfId="615" xr:uid="{00000000-0005-0000-0000-000062020000}"/>
    <cellStyle name="3_HD TT1" xfId="616" xr:uid="{00000000-0005-0000-0000-000063020000}"/>
    <cellStyle name="3_KlQdinhduyet" xfId="617" xr:uid="{00000000-0005-0000-0000-000064020000}"/>
    <cellStyle name="3_KlQdinhduyet 2" xfId="618" xr:uid="{00000000-0005-0000-0000-000065020000}"/>
    <cellStyle name="3_KlQdinhduyet_BIEU KE HOACH  2015 (KTN 6.11 sua)" xfId="619" xr:uid="{00000000-0005-0000-0000-000066020000}"/>
    <cellStyle name="3_Nha lop hoc 8 P" xfId="620" xr:uid="{00000000-0005-0000-0000-000067020000}"/>
    <cellStyle name="3_Tienluong" xfId="621" xr:uid="{00000000-0005-0000-0000-000068020000}"/>
    <cellStyle name="3_ÿÿÿÿÿ" xfId="622" xr:uid="{00000000-0005-0000-0000-000069020000}"/>
    <cellStyle name="³£¹æ_GZ TV" xfId="623" xr:uid="{00000000-0005-0000-0000-00006A020000}"/>
    <cellStyle name="4" xfId="624" xr:uid="{00000000-0005-0000-0000-00006B020000}"/>
    <cellStyle name="4_Book1" xfId="625" xr:uid="{00000000-0005-0000-0000-00006C020000}"/>
    <cellStyle name="4_Book1_1" xfId="626" xr:uid="{00000000-0005-0000-0000-00006D020000}"/>
    <cellStyle name="4_Book1_1 2" xfId="627" xr:uid="{00000000-0005-0000-0000-00006E020000}"/>
    <cellStyle name="4_Book1_1_BIEU KE HOACH  2015 (KTN 6.11 sua)" xfId="628" xr:uid="{00000000-0005-0000-0000-00006F020000}"/>
    <cellStyle name="4_Cau thuy dien Ban La (Cu Anh)" xfId="629" xr:uid="{00000000-0005-0000-0000-000070020000}"/>
    <cellStyle name="4_Cau thuy dien Ban La (Cu Anh) 2" xfId="630" xr:uid="{00000000-0005-0000-0000-000071020000}"/>
    <cellStyle name="4_Cau thuy dien Ban La (Cu Anh)_BIEU KE HOACH  2015 (KTN 6.11 sua)" xfId="631" xr:uid="{00000000-0005-0000-0000-000072020000}"/>
    <cellStyle name="4_Du toan 558 (Km17+508.12 - Km 22)" xfId="632" xr:uid="{00000000-0005-0000-0000-000073020000}"/>
    <cellStyle name="4_Du toan 558 (Km17+508.12 - Km 22) 2" xfId="633" xr:uid="{00000000-0005-0000-0000-000074020000}"/>
    <cellStyle name="4_Du toan 558 (Km17+508.12 - Km 22)_BIEU KE HOACH  2015 (KTN 6.11 sua)" xfId="634" xr:uid="{00000000-0005-0000-0000-000075020000}"/>
    <cellStyle name="4_Gia_VLQL48_duyet " xfId="635" xr:uid="{00000000-0005-0000-0000-000076020000}"/>
    <cellStyle name="4_Gia_VLQL48_duyet  2" xfId="636" xr:uid="{00000000-0005-0000-0000-000077020000}"/>
    <cellStyle name="4_Gia_VLQL48_duyet _BIEU KE HOACH  2015 (KTN 6.11 sua)" xfId="637" xr:uid="{00000000-0005-0000-0000-000078020000}"/>
    <cellStyle name="4_KlQdinhduyet" xfId="638" xr:uid="{00000000-0005-0000-0000-000079020000}"/>
    <cellStyle name="4_KlQdinhduyet 2" xfId="639" xr:uid="{00000000-0005-0000-0000-00007A020000}"/>
    <cellStyle name="4_KlQdinhduyet_BIEU KE HOACH  2015 (KTN 6.11 sua)" xfId="640" xr:uid="{00000000-0005-0000-0000-00007B020000}"/>
    <cellStyle name="4_ÿÿÿÿÿ" xfId="641" xr:uid="{00000000-0005-0000-0000-00007C020000}"/>
    <cellStyle name="40% - Accent1 2" xfId="642" xr:uid="{00000000-0005-0000-0000-00007D020000}"/>
    <cellStyle name="40% - Accent1 2 2" xfId="643" xr:uid="{00000000-0005-0000-0000-00007E020000}"/>
    <cellStyle name="40% - Accent1 3" xfId="644" xr:uid="{00000000-0005-0000-0000-00007F020000}"/>
    <cellStyle name="40% - Accent1 4" xfId="645" xr:uid="{00000000-0005-0000-0000-000080020000}"/>
    <cellStyle name="40% - Accent2 2" xfId="646" xr:uid="{00000000-0005-0000-0000-000081020000}"/>
    <cellStyle name="40% - Accent2 2 2" xfId="647" xr:uid="{00000000-0005-0000-0000-000082020000}"/>
    <cellStyle name="40% - Accent2 3" xfId="648" xr:uid="{00000000-0005-0000-0000-000083020000}"/>
    <cellStyle name="40% - Accent2 4" xfId="649" xr:uid="{00000000-0005-0000-0000-000084020000}"/>
    <cellStyle name="40% - Accent3 2" xfId="650" xr:uid="{00000000-0005-0000-0000-000085020000}"/>
    <cellStyle name="40% - Accent3 2 2" xfId="651" xr:uid="{00000000-0005-0000-0000-000086020000}"/>
    <cellStyle name="40% - Accent3 3" xfId="652" xr:uid="{00000000-0005-0000-0000-000087020000}"/>
    <cellStyle name="40% - Accent3 4" xfId="653" xr:uid="{00000000-0005-0000-0000-000088020000}"/>
    <cellStyle name="40% - Accent4 2" xfId="654" xr:uid="{00000000-0005-0000-0000-000089020000}"/>
    <cellStyle name="40% - Accent4 2 2" xfId="655" xr:uid="{00000000-0005-0000-0000-00008A020000}"/>
    <cellStyle name="40% - Accent4 3" xfId="656" xr:uid="{00000000-0005-0000-0000-00008B020000}"/>
    <cellStyle name="40% - Accent4 4" xfId="657" xr:uid="{00000000-0005-0000-0000-00008C020000}"/>
    <cellStyle name="40% - Accent5 2" xfId="658" xr:uid="{00000000-0005-0000-0000-00008D020000}"/>
    <cellStyle name="40% - Accent5 2 2" xfId="659" xr:uid="{00000000-0005-0000-0000-00008E020000}"/>
    <cellStyle name="40% - Accent5 3" xfId="660" xr:uid="{00000000-0005-0000-0000-00008F020000}"/>
    <cellStyle name="40% - Accent5 4" xfId="661" xr:uid="{00000000-0005-0000-0000-000090020000}"/>
    <cellStyle name="40% - Accent6 2" xfId="662" xr:uid="{00000000-0005-0000-0000-000091020000}"/>
    <cellStyle name="40% - Accent6 2 2" xfId="663" xr:uid="{00000000-0005-0000-0000-000092020000}"/>
    <cellStyle name="40% - Accent6 3" xfId="664" xr:uid="{00000000-0005-0000-0000-000093020000}"/>
    <cellStyle name="40% - Accent6 4" xfId="665" xr:uid="{00000000-0005-0000-0000-000094020000}"/>
    <cellStyle name="52" xfId="666" xr:uid="{00000000-0005-0000-0000-000095020000}"/>
    <cellStyle name="6" xfId="667" xr:uid="{00000000-0005-0000-0000-000096020000}"/>
    <cellStyle name="6 2" xfId="668" xr:uid="{00000000-0005-0000-0000-000097020000}"/>
    <cellStyle name="6???_x0002_¯ög6hÅ‡6???_x0002_¹?ß_x0008_,Ñ‡6???_x0002_…#×&gt;Ò ‡6???_x0002_é_x0007_ß_x0008__x001c__x000b__x001e_?????_x000a_?_x0001_???????_x0014_?_x0001_???????_x001e_?fB_x000f_c????_x0018_I¿_x0008_v_x0010_‡6Ö_x0002_Ÿ6????ía??_x0012_c??????????????_x0001_?????????_x0001_?_x0001_?_x0001_?" xfId="669" xr:uid="{00000000-0005-0000-0000-000098020000}"/>
    <cellStyle name="6???_x0002_¯ög6hÅ‡6???_x0002_¹?ß_x0008_,Ñ‡6???_x0002_…#×&gt;Ò ‡6???_x0002_é_x0007_ß_x0008__x001c__x000b__x001e_?????_x000a_?_x0001_???????_x0014_?_x0001_???????_x001e_?fB_x000f_c????_x0018_I¿_x0008_v_x0010_‡6Ö_x0002_Ÿ6????ía??_x0012_c??????????????_x0001_?????????_x0001_?_x0001_?_x0001_? 2" xfId="670" xr:uid="{00000000-0005-0000-0000-000099020000}"/>
    <cellStyle name="6???_x0002_¯ög6hÅ‡6???_x0002_¹?ß_x0008_,Ñ‡6???_x0002_…#×&gt;Ò ‡6???_x0002_é_x0007_ß_x0008__x001c__x000b__x001e_?????_x000a_?_x0001_???????_x0014_?_x0001_???????_x001e_?fB_x000f_c????_x0018_I¿_x0008_v_x0010_‡6Ö_x0002_Ÿ6????_x0015_l??Õm??????????????_x0001_?????????_x0001_?_x0001_?_x0001_?" xfId="671" xr:uid="{00000000-0005-0000-0000-00009A020000}"/>
    <cellStyle name="6???_x0002_¯ög6hÅ‡6???_x0002_¹?ß_x0008_,Ñ‡6???_x0002_…#×&gt;Ò ‡6???_x0002_é_x0007_ß_x0008__x001c__x000b__x001e_?????_x000a_?_x0001_???????_x0014_?_x0001_???????_x001e_?fB_x000f_c????_x0018_I¿_x0008_v_x0010_‡6Ö_x0002_Ÿ6????_x0015_l??Õm??????????????_x0001_?????????_x0001_?_x0001_?_x0001_? 2" xfId="672" xr:uid="{00000000-0005-0000-0000-00009B020000}"/>
    <cellStyle name="6_BIEU KE HOACH  2015 (KTN 6.11 sua)" xfId="673" xr:uid="{00000000-0005-0000-0000-00009C020000}"/>
    <cellStyle name="6_GVL" xfId="674" xr:uid="{00000000-0005-0000-0000-00009D020000}"/>
    <cellStyle name="6_GVL 2" xfId="675" xr:uid="{00000000-0005-0000-0000-00009E020000}"/>
    <cellStyle name="6_GVL_BIEU KE HOACH  2015 (KTN 6.11 sua)" xfId="676" xr:uid="{00000000-0005-0000-0000-00009F020000}"/>
    <cellStyle name="6_Ke hoach 2010 ngay 31-01" xfId="677" xr:uid="{00000000-0005-0000-0000-0000A0020000}"/>
    <cellStyle name="6_Ke hoach 2010 ngay 31-01 2" xfId="8292" xr:uid="{00000000-0005-0000-0000-0000A1020000}"/>
    <cellStyle name="6_Ke hoach 2010 ngay 31-01_CT 134" xfId="678" xr:uid="{00000000-0005-0000-0000-0000A2020000}"/>
    <cellStyle name="6_Ket du ung NS" xfId="679" xr:uid="{00000000-0005-0000-0000-0000A3020000}"/>
    <cellStyle name="6_Ket du ung NS 2" xfId="8293" xr:uid="{00000000-0005-0000-0000-0000A4020000}"/>
    <cellStyle name="6_Ket du ung NS_CT 134" xfId="680" xr:uid="{00000000-0005-0000-0000-0000A5020000}"/>
    <cellStyle name="60% - Accent1 2" xfId="681" xr:uid="{00000000-0005-0000-0000-0000A6020000}"/>
    <cellStyle name="60% - Accent1 2 2" xfId="682" xr:uid="{00000000-0005-0000-0000-0000A7020000}"/>
    <cellStyle name="60% - Accent1 3" xfId="683" xr:uid="{00000000-0005-0000-0000-0000A8020000}"/>
    <cellStyle name="60% - Accent1 4" xfId="684" xr:uid="{00000000-0005-0000-0000-0000A9020000}"/>
    <cellStyle name="60% - Accent2 2" xfId="685" xr:uid="{00000000-0005-0000-0000-0000AA020000}"/>
    <cellStyle name="60% - Accent2 2 2" xfId="686" xr:uid="{00000000-0005-0000-0000-0000AB020000}"/>
    <cellStyle name="60% - Accent2 3" xfId="687" xr:uid="{00000000-0005-0000-0000-0000AC020000}"/>
    <cellStyle name="60% - Accent2 4" xfId="688" xr:uid="{00000000-0005-0000-0000-0000AD020000}"/>
    <cellStyle name="60% - Accent3 2" xfId="689" xr:uid="{00000000-0005-0000-0000-0000AE020000}"/>
    <cellStyle name="60% - Accent3 2 2" xfId="690" xr:uid="{00000000-0005-0000-0000-0000AF020000}"/>
    <cellStyle name="60% - Accent3 3" xfId="691" xr:uid="{00000000-0005-0000-0000-0000B0020000}"/>
    <cellStyle name="60% - Accent3 4" xfId="692" xr:uid="{00000000-0005-0000-0000-0000B1020000}"/>
    <cellStyle name="60% - Accent4 2" xfId="693" xr:uid="{00000000-0005-0000-0000-0000B2020000}"/>
    <cellStyle name="60% - Accent4 2 2" xfId="694" xr:uid="{00000000-0005-0000-0000-0000B3020000}"/>
    <cellStyle name="60% - Accent4 3" xfId="695" xr:uid="{00000000-0005-0000-0000-0000B4020000}"/>
    <cellStyle name="60% - Accent4 4" xfId="696" xr:uid="{00000000-0005-0000-0000-0000B5020000}"/>
    <cellStyle name="60% - Accent5 2" xfId="697" xr:uid="{00000000-0005-0000-0000-0000B6020000}"/>
    <cellStyle name="60% - Accent5 2 2" xfId="698" xr:uid="{00000000-0005-0000-0000-0000B7020000}"/>
    <cellStyle name="60% - Accent5 3" xfId="699" xr:uid="{00000000-0005-0000-0000-0000B8020000}"/>
    <cellStyle name="60% - Accent5 4" xfId="700" xr:uid="{00000000-0005-0000-0000-0000B9020000}"/>
    <cellStyle name="60% - Accent6 2" xfId="701" xr:uid="{00000000-0005-0000-0000-0000BA020000}"/>
    <cellStyle name="60% - Accent6 2 2" xfId="702" xr:uid="{00000000-0005-0000-0000-0000BB020000}"/>
    <cellStyle name="60% - Accent6 3" xfId="703" xr:uid="{00000000-0005-0000-0000-0000BC020000}"/>
    <cellStyle name="60% - Accent6 4" xfId="704" xr:uid="{00000000-0005-0000-0000-0000BD020000}"/>
    <cellStyle name="9" xfId="705" xr:uid="{00000000-0005-0000-0000-0000BE020000}"/>
    <cellStyle name="9 2" xfId="706" xr:uid="{00000000-0005-0000-0000-0000BF020000}"/>
    <cellStyle name="9_BIEU KE HOACH  2015 (KTN 6.11 sua)" xfId="707" xr:uid="{00000000-0005-0000-0000-0000C0020000}"/>
    <cellStyle name="a" xfId="708" xr:uid="{00000000-0005-0000-0000-0000C1020000}"/>
    <cellStyle name="Accent1 - 20%" xfId="709" xr:uid="{00000000-0005-0000-0000-0000C2020000}"/>
    <cellStyle name="Accent1 - 40%" xfId="710" xr:uid="{00000000-0005-0000-0000-0000C3020000}"/>
    <cellStyle name="Accent1 - 60%" xfId="711" xr:uid="{00000000-0005-0000-0000-0000C4020000}"/>
    <cellStyle name="Accent1 10" xfId="712" xr:uid="{00000000-0005-0000-0000-0000C5020000}"/>
    <cellStyle name="Accent1 11" xfId="713" xr:uid="{00000000-0005-0000-0000-0000C6020000}"/>
    <cellStyle name="Accent1 12" xfId="714" xr:uid="{00000000-0005-0000-0000-0000C7020000}"/>
    <cellStyle name="Accent1 13" xfId="715" xr:uid="{00000000-0005-0000-0000-0000C8020000}"/>
    <cellStyle name="Accent1 14" xfId="716" xr:uid="{00000000-0005-0000-0000-0000C9020000}"/>
    <cellStyle name="Accent1 15" xfId="717" xr:uid="{00000000-0005-0000-0000-0000CA020000}"/>
    <cellStyle name="Accent1 16" xfId="718" xr:uid="{00000000-0005-0000-0000-0000CB020000}"/>
    <cellStyle name="Accent1 17" xfId="719" xr:uid="{00000000-0005-0000-0000-0000CC020000}"/>
    <cellStyle name="Accent1 18" xfId="720" xr:uid="{00000000-0005-0000-0000-0000CD020000}"/>
    <cellStyle name="Accent1 19" xfId="721" xr:uid="{00000000-0005-0000-0000-0000CE020000}"/>
    <cellStyle name="Accent1 2" xfId="722" xr:uid="{00000000-0005-0000-0000-0000CF020000}"/>
    <cellStyle name="Accent1 2 2" xfId="723" xr:uid="{00000000-0005-0000-0000-0000D0020000}"/>
    <cellStyle name="Accent1 20" xfId="724" xr:uid="{00000000-0005-0000-0000-0000D1020000}"/>
    <cellStyle name="Accent1 21" xfId="725" xr:uid="{00000000-0005-0000-0000-0000D2020000}"/>
    <cellStyle name="Accent1 22" xfId="726" xr:uid="{00000000-0005-0000-0000-0000D3020000}"/>
    <cellStyle name="Accent1 23" xfId="727" xr:uid="{00000000-0005-0000-0000-0000D4020000}"/>
    <cellStyle name="Accent1 24" xfId="728" xr:uid="{00000000-0005-0000-0000-0000D5020000}"/>
    <cellStyle name="Accent1 25" xfId="729" xr:uid="{00000000-0005-0000-0000-0000D6020000}"/>
    <cellStyle name="Accent1 26" xfId="730" xr:uid="{00000000-0005-0000-0000-0000D7020000}"/>
    <cellStyle name="Accent1 27" xfId="731" xr:uid="{00000000-0005-0000-0000-0000D8020000}"/>
    <cellStyle name="Accent1 28" xfId="732" xr:uid="{00000000-0005-0000-0000-0000D9020000}"/>
    <cellStyle name="Accent1 29" xfId="733" xr:uid="{00000000-0005-0000-0000-0000DA020000}"/>
    <cellStyle name="Accent1 3" xfId="734" xr:uid="{00000000-0005-0000-0000-0000DB020000}"/>
    <cellStyle name="Accent1 30" xfId="735" xr:uid="{00000000-0005-0000-0000-0000DC020000}"/>
    <cellStyle name="Accent1 31" xfId="736" xr:uid="{00000000-0005-0000-0000-0000DD020000}"/>
    <cellStyle name="Accent1 32" xfId="737" xr:uid="{00000000-0005-0000-0000-0000DE020000}"/>
    <cellStyle name="Accent1 33" xfId="738" xr:uid="{00000000-0005-0000-0000-0000DF020000}"/>
    <cellStyle name="Accent1 34" xfId="739" xr:uid="{00000000-0005-0000-0000-0000E0020000}"/>
    <cellStyle name="Accent1 35" xfId="740" xr:uid="{00000000-0005-0000-0000-0000E1020000}"/>
    <cellStyle name="Accent1 36" xfId="741" xr:uid="{00000000-0005-0000-0000-0000E2020000}"/>
    <cellStyle name="Accent1 37" xfId="742" xr:uid="{00000000-0005-0000-0000-0000E3020000}"/>
    <cellStyle name="Accent1 38" xfId="743" xr:uid="{00000000-0005-0000-0000-0000E4020000}"/>
    <cellStyle name="Accent1 39" xfId="744" xr:uid="{00000000-0005-0000-0000-0000E5020000}"/>
    <cellStyle name="Accent1 4" xfId="745" xr:uid="{00000000-0005-0000-0000-0000E6020000}"/>
    <cellStyle name="Accent1 40" xfId="746" xr:uid="{00000000-0005-0000-0000-0000E7020000}"/>
    <cellStyle name="Accent1 41" xfId="747" xr:uid="{00000000-0005-0000-0000-0000E8020000}"/>
    <cellStyle name="Accent1 42" xfId="748" xr:uid="{00000000-0005-0000-0000-0000E9020000}"/>
    <cellStyle name="Accent1 43" xfId="749" xr:uid="{00000000-0005-0000-0000-0000EA020000}"/>
    <cellStyle name="Accent1 44" xfId="750" xr:uid="{00000000-0005-0000-0000-0000EB020000}"/>
    <cellStyle name="Accent1 45" xfId="751" xr:uid="{00000000-0005-0000-0000-0000EC020000}"/>
    <cellStyle name="Accent1 46" xfId="752" xr:uid="{00000000-0005-0000-0000-0000ED020000}"/>
    <cellStyle name="Accent1 47" xfId="753" xr:uid="{00000000-0005-0000-0000-0000EE020000}"/>
    <cellStyle name="Accent1 48" xfId="754" xr:uid="{00000000-0005-0000-0000-0000EF020000}"/>
    <cellStyle name="Accent1 49" xfId="755" xr:uid="{00000000-0005-0000-0000-0000F0020000}"/>
    <cellStyle name="Accent1 5" xfId="756" xr:uid="{00000000-0005-0000-0000-0000F1020000}"/>
    <cellStyle name="Accent1 50" xfId="757" xr:uid="{00000000-0005-0000-0000-0000F2020000}"/>
    <cellStyle name="Accent1 51" xfId="758" xr:uid="{00000000-0005-0000-0000-0000F3020000}"/>
    <cellStyle name="Accent1 52" xfId="759" xr:uid="{00000000-0005-0000-0000-0000F4020000}"/>
    <cellStyle name="Accent1 53" xfId="760" xr:uid="{00000000-0005-0000-0000-0000F5020000}"/>
    <cellStyle name="Accent1 54" xfId="761" xr:uid="{00000000-0005-0000-0000-0000F6020000}"/>
    <cellStyle name="Accent1 55" xfId="762" xr:uid="{00000000-0005-0000-0000-0000F7020000}"/>
    <cellStyle name="Accent1 56" xfId="763" xr:uid="{00000000-0005-0000-0000-0000F8020000}"/>
    <cellStyle name="Accent1 57" xfId="764" xr:uid="{00000000-0005-0000-0000-0000F9020000}"/>
    <cellStyle name="Accent1 58" xfId="765" xr:uid="{00000000-0005-0000-0000-0000FA020000}"/>
    <cellStyle name="Accent1 59" xfId="766" xr:uid="{00000000-0005-0000-0000-0000FB020000}"/>
    <cellStyle name="Accent1 6" xfId="767" xr:uid="{00000000-0005-0000-0000-0000FC020000}"/>
    <cellStyle name="Accent1 60" xfId="768" xr:uid="{00000000-0005-0000-0000-0000FD020000}"/>
    <cellStyle name="Accent1 7" xfId="769" xr:uid="{00000000-0005-0000-0000-0000FE020000}"/>
    <cellStyle name="Accent1 8" xfId="770" xr:uid="{00000000-0005-0000-0000-0000FF020000}"/>
    <cellStyle name="Accent1 9" xfId="771" xr:uid="{00000000-0005-0000-0000-000000030000}"/>
    <cellStyle name="Accent2 - 20%" xfId="772" xr:uid="{00000000-0005-0000-0000-000001030000}"/>
    <cellStyle name="Accent2 - 40%" xfId="773" xr:uid="{00000000-0005-0000-0000-000002030000}"/>
    <cellStyle name="Accent2 - 60%" xfId="774" xr:uid="{00000000-0005-0000-0000-000003030000}"/>
    <cellStyle name="Accent2 10" xfId="775" xr:uid="{00000000-0005-0000-0000-000004030000}"/>
    <cellStyle name="Accent2 11" xfId="776" xr:uid="{00000000-0005-0000-0000-000005030000}"/>
    <cellStyle name="Accent2 12" xfId="777" xr:uid="{00000000-0005-0000-0000-000006030000}"/>
    <cellStyle name="Accent2 13" xfId="778" xr:uid="{00000000-0005-0000-0000-000007030000}"/>
    <cellStyle name="Accent2 14" xfId="779" xr:uid="{00000000-0005-0000-0000-000008030000}"/>
    <cellStyle name="Accent2 15" xfId="780" xr:uid="{00000000-0005-0000-0000-000009030000}"/>
    <cellStyle name="Accent2 16" xfId="781" xr:uid="{00000000-0005-0000-0000-00000A030000}"/>
    <cellStyle name="Accent2 17" xfId="782" xr:uid="{00000000-0005-0000-0000-00000B030000}"/>
    <cellStyle name="Accent2 18" xfId="783" xr:uid="{00000000-0005-0000-0000-00000C030000}"/>
    <cellStyle name="Accent2 19" xfId="784" xr:uid="{00000000-0005-0000-0000-00000D030000}"/>
    <cellStyle name="Accent2 2" xfId="785" xr:uid="{00000000-0005-0000-0000-00000E030000}"/>
    <cellStyle name="Accent2 2 2" xfId="786" xr:uid="{00000000-0005-0000-0000-00000F030000}"/>
    <cellStyle name="Accent2 20" xfId="787" xr:uid="{00000000-0005-0000-0000-000010030000}"/>
    <cellStyle name="Accent2 21" xfId="788" xr:uid="{00000000-0005-0000-0000-000011030000}"/>
    <cellStyle name="Accent2 22" xfId="789" xr:uid="{00000000-0005-0000-0000-000012030000}"/>
    <cellStyle name="Accent2 23" xfId="790" xr:uid="{00000000-0005-0000-0000-000013030000}"/>
    <cellStyle name="Accent2 24" xfId="791" xr:uid="{00000000-0005-0000-0000-000014030000}"/>
    <cellStyle name="Accent2 25" xfId="792" xr:uid="{00000000-0005-0000-0000-000015030000}"/>
    <cellStyle name="Accent2 26" xfId="793" xr:uid="{00000000-0005-0000-0000-000016030000}"/>
    <cellStyle name="Accent2 27" xfId="794" xr:uid="{00000000-0005-0000-0000-000017030000}"/>
    <cellStyle name="Accent2 28" xfId="795" xr:uid="{00000000-0005-0000-0000-000018030000}"/>
    <cellStyle name="Accent2 29" xfId="796" xr:uid="{00000000-0005-0000-0000-000019030000}"/>
    <cellStyle name="Accent2 3" xfId="797" xr:uid="{00000000-0005-0000-0000-00001A030000}"/>
    <cellStyle name="Accent2 30" xfId="798" xr:uid="{00000000-0005-0000-0000-00001B030000}"/>
    <cellStyle name="Accent2 31" xfId="799" xr:uid="{00000000-0005-0000-0000-00001C030000}"/>
    <cellStyle name="Accent2 32" xfId="800" xr:uid="{00000000-0005-0000-0000-00001D030000}"/>
    <cellStyle name="Accent2 33" xfId="801" xr:uid="{00000000-0005-0000-0000-00001E030000}"/>
    <cellStyle name="Accent2 34" xfId="802" xr:uid="{00000000-0005-0000-0000-00001F030000}"/>
    <cellStyle name="Accent2 35" xfId="803" xr:uid="{00000000-0005-0000-0000-000020030000}"/>
    <cellStyle name="Accent2 36" xfId="804" xr:uid="{00000000-0005-0000-0000-000021030000}"/>
    <cellStyle name="Accent2 37" xfId="805" xr:uid="{00000000-0005-0000-0000-000022030000}"/>
    <cellStyle name="Accent2 38" xfId="806" xr:uid="{00000000-0005-0000-0000-000023030000}"/>
    <cellStyle name="Accent2 39" xfId="807" xr:uid="{00000000-0005-0000-0000-000024030000}"/>
    <cellStyle name="Accent2 4" xfId="808" xr:uid="{00000000-0005-0000-0000-000025030000}"/>
    <cellStyle name="Accent2 40" xfId="809" xr:uid="{00000000-0005-0000-0000-000026030000}"/>
    <cellStyle name="Accent2 41" xfId="810" xr:uid="{00000000-0005-0000-0000-000027030000}"/>
    <cellStyle name="Accent2 42" xfId="811" xr:uid="{00000000-0005-0000-0000-000028030000}"/>
    <cellStyle name="Accent2 43" xfId="812" xr:uid="{00000000-0005-0000-0000-000029030000}"/>
    <cellStyle name="Accent2 44" xfId="813" xr:uid="{00000000-0005-0000-0000-00002A030000}"/>
    <cellStyle name="Accent2 45" xfId="814" xr:uid="{00000000-0005-0000-0000-00002B030000}"/>
    <cellStyle name="Accent2 46" xfId="815" xr:uid="{00000000-0005-0000-0000-00002C030000}"/>
    <cellStyle name="Accent2 47" xfId="816" xr:uid="{00000000-0005-0000-0000-00002D030000}"/>
    <cellStyle name="Accent2 48" xfId="817" xr:uid="{00000000-0005-0000-0000-00002E030000}"/>
    <cellStyle name="Accent2 49" xfId="818" xr:uid="{00000000-0005-0000-0000-00002F030000}"/>
    <cellStyle name="Accent2 5" xfId="819" xr:uid="{00000000-0005-0000-0000-000030030000}"/>
    <cellStyle name="Accent2 50" xfId="820" xr:uid="{00000000-0005-0000-0000-000031030000}"/>
    <cellStyle name="Accent2 51" xfId="821" xr:uid="{00000000-0005-0000-0000-000032030000}"/>
    <cellStyle name="Accent2 52" xfId="822" xr:uid="{00000000-0005-0000-0000-000033030000}"/>
    <cellStyle name="Accent2 53" xfId="823" xr:uid="{00000000-0005-0000-0000-000034030000}"/>
    <cellStyle name="Accent2 54" xfId="824" xr:uid="{00000000-0005-0000-0000-000035030000}"/>
    <cellStyle name="Accent2 55" xfId="825" xr:uid="{00000000-0005-0000-0000-000036030000}"/>
    <cellStyle name="Accent2 56" xfId="826" xr:uid="{00000000-0005-0000-0000-000037030000}"/>
    <cellStyle name="Accent2 57" xfId="827" xr:uid="{00000000-0005-0000-0000-000038030000}"/>
    <cellStyle name="Accent2 58" xfId="828" xr:uid="{00000000-0005-0000-0000-000039030000}"/>
    <cellStyle name="Accent2 59" xfId="829" xr:uid="{00000000-0005-0000-0000-00003A030000}"/>
    <cellStyle name="Accent2 6" xfId="830" xr:uid="{00000000-0005-0000-0000-00003B030000}"/>
    <cellStyle name="Accent2 60" xfId="831" xr:uid="{00000000-0005-0000-0000-00003C030000}"/>
    <cellStyle name="Accent2 7" xfId="832" xr:uid="{00000000-0005-0000-0000-00003D030000}"/>
    <cellStyle name="Accent2 8" xfId="833" xr:uid="{00000000-0005-0000-0000-00003E030000}"/>
    <cellStyle name="Accent2 9" xfId="834" xr:uid="{00000000-0005-0000-0000-00003F030000}"/>
    <cellStyle name="Accent3 - 20%" xfId="835" xr:uid="{00000000-0005-0000-0000-000040030000}"/>
    <cellStyle name="Accent3 - 40%" xfId="836" xr:uid="{00000000-0005-0000-0000-000041030000}"/>
    <cellStyle name="Accent3 - 60%" xfId="837" xr:uid="{00000000-0005-0000-0000-000042030000}"/>
    <cellStyle name="Accent3 10" xfId="838" xr:uid="{00000000-0005-0000-0000-000043030000}"/>
    <cellStyle name="Accent3 11" xfId="839" xr:uid="{00000000-0005-0000-0000-000044030000}"/>
    <cellStyle name="Accent3 12" xfId="840" xr:uid="{00000000-0005-0000-0000-000045030000}"/>
    <cellStyle name="Accent3 13" xfId="841" xr:uid="{00000000-0005-0000-0000-000046030000}"/>
    <cellStyle name="Accent3 14" xfId="842" xr:uid="{00000000-0005-0000-0000-000047030000}"/>
    <cellStyle name="Accent3 15" xfId="843" xr:uid="{00000000-0005-0000-0000-000048030000}"/>
    <cellStyle name="Accent3 16" xfId="844" xr:uid="{00000000-0005-0000-0000-000049030000}"/>
    <cellStyle name="Accent3 17" xfId="845" xr:uid="{00000000-0005-0000-0000-00004A030000}"/>
    <cellStyle name="Accent3 18" xfId="846" xr:uid="{00000000-0005-0000-0000-00004B030000}"/>
    <cellStyle name="Accent3 19" xfId="847" xr:uid="{00000000-0005-0000-0000-00004C030000}"/>
    <cellStyle name="Accent3 2" xfId="848" xr:uid="{00000000-0005-0000-0000-00004D030000}"/>
    <cellStyle name="Accent3 2 2" xfId="849" xr:uid="{00000000-0005-0000-0000-00004E030000}"/>
    <cellStyle name="Accent3 20" xfId="850" xr:uid="{00000000-0005-0000-0000-00004F030000}"/>
    <cellStyle name="Accent3 21" xfId="851" xr:uid="{00000000-0005-0000-0000-000050030000}"/>
    <cellStyle name="Accent3 22" xfId="852" xr:uid="{00000000-0005-0000-0000-000051030000}"/>
    <cellStyle name="Accent3 23" xfId="853" xr:uid="{00000000-0005-0000-0000-000052030000}"/>
    <cellStyle name="Accent3 24" xfId="854" xr:uid="{00000000-0005-0000-0000-000053030000}"/>
    <cellStyle name="Accent3 25" xfId="855" xr:uid="{00000000-0005-0000-0000-000054030000}"/>
    <cellStyle name="Accent3 26" xfId="856" xr:uid="{00000000-0005-0000-0000-000055030000}"/>
    <cellStyle name="Accent3 27" xfId="857" xr:uid="{00000000-0005-0000-0000-000056030000}"/>
    <cellStyle name="Accent3 28" xfId="858" xr:uid="{00000000-0005-0000-0000-000057030000}"/>
    <cellStyle name="Accent3 29" xfId="859" xr:uid="{00000000-0005-0000-0000-000058030000}"/>
    <cellStyle name="Accent3 3" xfId="860" xr:uid="{00000000-0005-0000-0000-000059030000}"/>
    <cellStyle name="Accent3 30" xfId="861" xr:uid="{00000000-0005-0000-0000-00005A030000}"/>
    <cellStyle name="Accent3 31" xfId="862" xr:uid="{00000000-0005-0000-0000-00005B030000}"/>
    <cellStyle name="Accent3 32" xfId="863" xr:uid="{00000000-0005-0000-0000-00005C030000}"/>
    <cellStyle name="Accent3 33" xfId="864" xr:uid="{00000000-0005-0000-0000-00005D030000}"/>
    <cellStyle name="Accent3 34" xfId="865" xr:uid="{00000000-0005-0000-0000-00005E030000}"/>
    <cellStyle name="Accent3 35" xfId="866" xr:uid="{00000000-0005-0000-0000-00005F030000}"/>
    <cellStyle name="Accent3 36" xfId="867" xr:uid="{00000000-0005-0000-0000-000060030000}"/>
    <cellStyle name="Accent3 37" xfId="868" xr:uid="{00000000-0005-0000-0000-000061030000}"/>
    <cellStyle name="Accent3 38" xfId="869" xr:uid="{00000000-0005-0000-0000-000062030000}"/>
    <cellStyle name="Accent3 39" xfId="870" xr:uid="{00000000-0005-0000-0000-000063030000}"/>
    <cellStyle name="Accent3 4" xfId="871" xr:uid="{00000000-0005-0000-0000-000064030000}"/>
    <cellStyle name="Accent3 40" xfId="872" xr:uid="{00000000-0005-0000-0000-000065030000}"/>
    <cellStyle name="Accent3 41" xfId="873" xr:uid="{00000000-0005-0000-0000-000066030000}"/>
    <cellStyle name="Accent3 42" xfId="874" xr:uid="{00000000-0005-0000-0000-000067030000}"/>
    <cellStyle name="Accent3 43" xfId="875" xr:uid="{00000000-0005-0000-0000-000068030000}"/>
    <cellStyle name="Accent3 44" xfId="876" xr:uid="{00000000-0005-0000-0000-000069030000}"/>
    <cellStyle name="Accent3 45" xfId="877" xr:uid="{00000000-0005-0000-0000-00006A030000}"/>
    <cellStyle name="Accent3 46" xfId="878" xr:uid="{00000000-0005-0000-0000-00006B030000}"/>
    <cellStyle name="Accent3 47" xfId="879" xr:uid="{00000000-0005-0000-0000-00006C030000}"/>
    <cellStyle name="Accent3 48" xfId="880" xr:uid="{00000000-0005-0000-0000-00006D030000}"/>
    <cellStyle name="Accent3 49" xfId="881" xr:uid="{00000000-0005-0000-0000-00006E030000}"/>
    <cellStyle name="Accent3 5" xfId="882" xr:uid="{00000000-0005-0000-0000-00006F030000}"/>
    <cellStyle name="Accent3 50" xfId="883" xr:uid="{00000000-0005-0000-0000-000070030000}"/>
    <cellStyle name="Accent3 51" xfId="884" xr:uid="{00000000-0005-0000-0000-000071030000}"/>
    <cellStyle name="Accent3 52" xfId="885" xr:uid="{00000000-0005-0000-0000-000072030000}"/>
    <cellStyle name="Accent3 53" xfId="886" xr:uid="{00000000-0005-0000-0000-000073030000}"/>
    <cellStyle name="Accent3 54" xfId="887" xr:uid="{00000000-0005-0000-0000-000074030000}"/>
    <cellStyle name="Accent3 55" xfId="888" xr:uid="{00000000-0005-0000-0000-000075030000}"/>
    <cellStyle name="Accent3 56" xfId="889" xr:uid="{00000000-0005-0000-0000-000076030000}"/>
    <cellStyle name="Accent3 57" xfId="890" xr:uid="{00000000-0005-0000-0000-000077030000}"/>
    <cellStyle name="Accent3 58" xfId="891" xr:uid="{00000000-0005-0000-0000-000078030000}"/>
    <cellStyle name="Accent3 59" xfId="892" xr:uid="{00000000-0005-0000-0000-000079030000}"/>
    <cellStyle name="Accent3 6" xfId="893" xr:uid="{00000000-0005-0000-0000-00007A030000}"/>
    <cellStyle name="Accent3 60" xfId="894" xr:uid="{00000000-0005-0000-0000-00007B030000}"/>
    <cellStyle name="Accent3 7" xfId="895" xr:uid="{00000000-0005-0000-0000-00007C030000}"/>
    <cellStyle name="Accent3 8" xfId="896" xr:uid="{00000000-0005-0000-0000-00007D030000}"/>
    <cellStyle name="Accent3 9" xfId="897" xr:uid="{00000000-0005-0000-0000-00007E030000}"/>
    <cellStyle name="Accent4 - 20%" xfId="898" xr:uid="{00000000-0005-0000-0000-00007F030000}"/>
    <cellStyle name="Accent4 - 40%" xfId="899" xr:uid="{00000000-0005-0000-0000-000080030000}"/>
    <cellStyle name="Accent4 - 60%" xfId="900" xr:uid="{00000000-0005-0000-0000-000081030000}"/>
    <cellStyle name="Accent4 10" xfId="901" xr:uid="{00000000-0005-0000-0000-000082030000}"/>
    <cellStyle name="Accent4 11" xfId="902" xr:uid="{00000000-0005-0000-0000-000083030000}"/>
    <cellStyle name="Accent4 12" xfId="903" xr:uid="{00000000-0005-0000-0000-000084030000}"/>
    <cellStyle name="Accent4 13" xfId="904" xr:uid="{00000000-0005-0000-0000-000085030000}"/>
    <cellStyle name="Accent4 14" xfId="905" xr:uid="{00000000-0005-0000-0000-000086030000}"/>
    <cellStyle name="Accent4 15" xfId="906" xr:uid="{00000000-0005-0000-0000-000087030000}"/>
    <cellStyle name="Accent4 16" xfId="907" xr:uid="{00000000-0005-0000-0000-000088030000}"/>
    <cellStyle name="Accent4 17" xfId="908" xr:uid="{00000000-0005-0000-0000-000089030000}"/>
    <cellStyle name="Accent4 18" xfId="909" xr:uid="{00000000-0005-0000-0000-00008A030000}"/>
    <cellStyle name="Accent4 19" xfId="910" xr:uid="{00000000-0005-0000-0000-00008B030000}"/>
    <cellStyle name="Accent4 2" xfId="911" xr:uid="{00000000-0005-0000-0000-00008C030000}"/>
    <cellStyle name="Accent4 2 2" xfId="912" xr:uid="{00000000-0005-0000-0000-00008D030000}"/>
    <cellStyle name="Accent4 20" xfId="913" xr:uid="{00000000-0005-0000-0000-00008E030000}"/>
    <cellStyle name="Accent4 21" xfId="914" xr:uid="{00000000-0005-0000-0000-00008F030000}"/>
    <cellStyle name="Accent4 22" xfId="915" xr:uid="{00000000-0005-0000-0000-000090030000}"/>
    <cellStyle name="Accent4 23" xfId="916" xr:uid="{00000000-0005-0000-0000-000091030000}"/>
    <cellStyle name="Accent4 24" xfId="917" xr:uid="{00000000-0005-0000-0000-000092030000}"/>
    <cellStyle name="Accent4 25" xfId="918" xr:uid="{00000000-0005-0000-0000-000093030000}"/>
    <cellStyle name="Accent4 26" xfId="919" xr:uid="{00000000-0005-0000-0000-000094030000}"/>
    <cellStyle name="Accent4 27" xfId="920" xr:uid="{00000000-0005-0000-0000-000095030000}"/>
    <cellStyle name="Accent4 28" xfId="921" xr:uid="{00000000-0005-0000-0000-000096030000}"/>
    <cellStyle name="Accent4 29" xfId="922" xr:uid="{00000000-0005-0000-0000-000097030000}"/>
    <cellStyle name="Accent4 3" xfId="923" xr:uid="{00000000-0005-0000-0000-000098030000}"/>
    <cellStyle name="Accent4 30" xfId="924" xr:uid="{00000000-0005-0000-0000-000099030000}"/>
    <cellStyle name="Accent4 31" xfId="925" xr:uid="{00000000-0005-0000-0000-00009A030000}"/>
    <cellStyle name="Accent4 32" xfId="926" xr:uid="{00000000-0005-0000-0000-00009B030000}"/>
    <cellStyle name="Accent4 33" xfId="927" xr:uid="{00000000-0005-0000-0000-00009C030000}"/>
    <cellStyle name="Accent4 34" xfId="928" xr:uid="{00000000-0005-0000-0000-00009D030000}"/>
    <cellStyle name="Accent4 35" xfId="929" xr:uid="{00000000-0005-0000-0000-00009E030000}"/>
    <cellStyle name="Accent4 36" xfId="930" xr:uid="{00000000-0005-0000-0000-00009F030000}"/>
    <cellStyle name="Accent4 37" xfId="931" xr:uid="{00000000-0005-0000-0000-0000A0030000}"/>
    <cellStyle name="Accent4 38" xfId="932" xr:uid="{00000000-0005-0000-0000-0000A1030000}"/>
    <cellStyle name="Accent4 39" xfId="933" xr:uid="{00000000-0005-0000-0000-0000A2030000}"/>
    <cellStyle name="Accent4 4" xfId="934" xr:uid="{00000000-0005-0000-0000-0000A3030000}"/>
    <cellStyle name="Accent4 40" xfId="935" xr:uid="{00000000-0005-0000-0000-0000A4030000}"/>
    <cellStyle name="Accent4 41" xfId="936" xr:uid="{00000000-0005-0000-0000-0000A5030000}"/>
    <cellStyle name="Accent4 42" xfId="937" xr:uid="{00000000-0005-0000-0000-0000A6030000}"/>
    <cellStyle name="Accent4 43" xfId="938" xr:uid="{00000000-0005-0000-0000-0000A7030000}"/>
    <cellStyle name="Accent4 44" xfId="939" xr:uid="{00000000-0005-0000-0000-0000A8030000}"/>
    <cellStyle name="Accent4 45" xfId="940" xr:uid="{00000000-0005-0000-0000-0000A9030000}"/>
    <cellStyle name="Accent4 46" xfId="941" xr:uid="{00000000-0005-0000-0000-0000AA030000}"/>
    <cellStyle name="Accent4 47" xfId="942" xr:uid="{00000000-0005-0000-0000-0000AB030000}"/>
    <cellStyle name="Accent4 48" xfId="943" xr:uid="{00000000-0005-0000-0000-0000AC030000}"/>
    <cellStyle name="Accent4 49" xfId="944" xr:uid="{00000000-0005-0000-0000-0000AD030000}"/>
    <cellStyle name="Accent4 5" xfId="945" xr:uid="{00000000-0005-0000-0000-0000AE030000}"/>
    <cellStyle name="Accent4 50" xfId="946" xr:uid="{00000000-0005-0000-0000-0000AF030000}"/>
    <cellStyle name="Accent4 51" xfId="947" xr:uid="{00000000-0005-0000-0000-0000B0030000}"/>
    <cellStyle name="Accent4 52" xfId="948" xr:uid="{00000000-0005-0000-0000-0000B1030000}"/>
    <cellStyle name="Accent4 53" xfId="949" xr:uid="{00000000-0005-0000-0000-0000B2030000}"/>
    <cellStyle name="Accent4 54" xfId="950" xr:uid="{00000000-0005-0000-0000-0000B3030000}"/>
    <cellStyle name="Accent4 55" xfId="951" xr:uid="{00000000-0005-0000-0000-0000B4030000}"/>
    <cellStyle name="Accent4 56" xfId="952" xr:uid="{00000000-0005-0000-0000-0000B5030000}"/>
    <cellStyle name="Accent4 57" xfId="953" xr:uid="{00000000-0005-0000-0000-0000B6030000}"/>
    <cellStyle name="Accent4 58" xfId="954" xr:uid="{00000000-0005-0000-0000-0000B7030000}"/>
    <cellStyle name="Accent4 59" xfId="955" xr:uid="{00000000-0005-0000-0000-0000B8030000}"/>
    <cellStyle name="Accent4 6" xfId="956" xr:uid="{00000000-0005-0000-0000-0000B9030000}"/>
    <cellStyle name="Accent4 60" xfId="957" xr:uid="{00000000-0005-0000-0000-0000BA030000}"/>
    <cellStyle name="Accent4 7" xfId="958" xr:uid="{00000000-0005-0000-0000-0000BB030000}"/>
    <cellStyle name="Accent4 8" xfId="959" xr:uid="{00000000-0005-0000-0000-0000BC030000}"/>
    <cellStyle name="Accent4 9" xfId="960" xr:uid="{00000000-0005-0000-0000-0000BD030000}"/>
    <cellStyle name="Accent5 - 20%" xfId="961" xr:uid="{00000000-0005-0000-0000-0000BE030000}"/>
    <cellStyle name="Accent5 - 40%" xfId="962" xr:uid="{00000000-0005-0000-0000-0000BF030000}"/>
    <cellStyle name="Accent5 - 60%" xfId="963" xr:uid="{00000000-0005-0000-0000-0000C0030000}"/>
    <cellStyle name="Accent5 10" xfId="964" xr:uid="{00000000-0005-0000-0000-0000C1030000}"/>
    <cellStyle name="Accent5 11" xfId="965" xr:uid="{00000000-0005-0000-0000-0000C2030000}"/>
    <cellStyle name="Accent5 12" xfId="966" xr:uid="{00000000-0005-0000-0000-0000C3030000}"/>
    <cellStyle name="Accent5 13" xfId="967" xr:uid="{00000000-0005-0000-0000-0000C4030000}"/>
    <cellStyle name="Accent5 14" xfId="968" xr:uid="{00000000-0005-0000-0000-0000C5030000}"/>
    <cellStyle name="Accent5 15" xfId="969" xr:uid="{00000000-0005-0000-0000-0000C6030000}"/>
    <cellStyle name="Accent5 16" xfId="970" xr:uid="{00000000-0005-0000-0000-0000C7030000}"/>
    <cellStyle name="Accent5 17" xfId="971" xr:uid="{00000000-0005-0000-0000-0000C8030000}"/>
    <cellStyle name="Accent5 18" xfId="972" xr:uid="{00000000-0005-0000-0000-0000C9030000}"/>
    <cellStyle name="Accent5 19" xfId="973" xr:uid="{00000000-0005-0000-0000-0000CA030000}"/>
    <cellStyle name="Accent5 2" xfId="974" xr:uid="{00000000-0005-0000-0000-0000CB030000}"/>
    <cellStyle name="Accent5 2 2" xfId="975" xr:uid="{00000000-0005-0000-0000-0000CC030000}"/>
    <cellStyle name="Accent5 20" xfId="976" xr:uid="{00000000-0005-0000-0000-0000CD030000}"/>
    <cellStyle name="Accent5 21" xfId="977" xr:uid="{00000000-0005-0000-0000-0000CE030000}"/>
    <cellStyle name="Accent5 22" xfId="978" xr:uid="{00000000-0005-0000-0000-0000CF030000}"/>
    <cellStyle name="Accent5 23" xfId="979" xr:uid="{00000000-0005-0000-0000-0000D0030000}"/>
    <cellStyle name="Accent5 24" xfId="980" xr:uid="{00000000-0005-0000-0000-0000D1030000}"/>
    <cellStyle name="Accent5 25" xfId="981" xr:uid="{00000000-0005-0000-0000-0000D2030000}"/>
    <cellStyle name="Accent5 26" xfId="982" xr:uid="{00000000-0005-0000-0000-0000D3030000}"/>
    <cellStyle name="Accent5 27" xfId="983" xr:uid="{00000000-0005-0000-0000-0000D4030000}"/>
    <cellStyle name="Accent5 28" xfId="984" xr:uid="{00000000-0005-0000-0000-0000D5030000}"/>
    <cellStyle name="Accent5 29" xfId="985" xr:uid="{00000000-0005-0000-0000-0000D6030000}"/>
    <cellStyle name="Accent5 3" xfId="986" xr:uid="{00000000-0005-0000-0000-0000D7030000}"/>
    <cellStyle name="Accent5 30" xfId="987" xr:uid="{00000000-0005-0000-0000-0000D8030000}"/>
    <cellStyle name="Accent5 31" xfId="988" xr:uid="{00000000-0005-0000-0000-0000D9030000}"/>
    <cellStyle name="Accent5 32" xfId="989" xr:uid="{00000000-0005-0000-0000-0000DA030000}"/>
    <cellStyle name="Accent5 33" xfId="990" xr:uid="{00000000-0005-0000-0000-0000DB030000}"/>
    <cellStyle name="Accent5 34" xfId="991" xr:uid="{00000000-0005-0000-0000-0000DC030000}"/>
    <cellStyle name="Accent5 35" xfId="992" xr:uid="{00000000-0005-0000-0000-0000DD030000}"/>
    <cellStyle name="Accent5 36" xfId="993" xr:uid="{00000000-0005-0000-0000-0000DE030000}"/>
    <cellStyle name="Accent5 37" xfId="994" xr:uid="{00000000-0005-0000-0000-0000DF030000}"/>
    <cellStyle name="Accent5 38" xfId="995" xr:uid="{00000000-0005-0000-0000-0000E0030000}"/>
    <cellStyle name="Accent5 39" xfId="996" xr:uid="{00000000-0005-0000-0000-0000E1030000}"/>
    <cellStyle name="Accent5 4" xfId="997" xr:uid="{00000000-0005-0000-0000-0000E2030000}"/>
    <cellStyle name="Accent5 40" xfId="998" xr:uid="{00000000-0005-0000-0000-0000E3030000}"/>
    <cellStyle name="Accent5 41" xfId="999" xr:uid="{00000000-0005-0000-0000-0000E4030000}"/>
    <cellStyle name="Accent5 42" xfId="1000" xr:uid="{00000000-0005-0000-0000-0000E5030000}"/>
    <cellStyle name="Accent5 43" xfId="1001" xr:uid="{00000000-0005-0000-0000-0000E6030000}"/>
    <cellStyle name="Accent5 44" xfId="1002" xr:uid="{00000000-0005-0000-0000-0000E7030000}"/>
    <cellStyle name="Accent5 45" xfId="1003" xr:uid="{00000000-0005-0000-0000-0000E8030000}"/>
    <cellStyle name="Accent5 46" xfId="1004" xr:uid="{00000000-0005-0000-0000-0000E9030000}"/>
    <cellStyle name="Accent5 47" xfId="1005" xr:uid="{00000000-0005-0000-0000-0000EA030000}"/>
    <cellStyle name="Accent5 48" xfId="1006" xr:uid="{00000000-0005-0000-0000-0000EB030000}"/>
    <cellStyle name="Accent5 49" xfId="1007" xr:uid="{00000000-0005-0000-0000-0000EC030000}"/>
    <cellStyle name="Accent5 5" xfId="1008" xr:uid="{00000000-0005-0000-0000-0000ED030000}"/>
    <cellStyle name="Accent5 50" xfId="1009" xr:uid="{00000000-0005-0000-0000-0000EE030000}"/>
    <cellStyle name="Accent5 51" xfId="1010" xr:uid="{00000000-0005-0000-0000-0000EF030000}"/>
    <cellStyle name="Accent5 52" xfId="1011" xr:uid="{00000000-0005-0000-0000-0000F0030000}"/>
    <cellStyle name="Accent5 53" xfId="1012" xr:uid="{00000000-0005-0000-0000-0000F1030000}"/>
    <cellStyle name="Accent5 54" xfId="1013" xr:uid="{00000000-0005-0000-0000-0000F2030000}"/>
    <cellStyle name="Accent5 55" xfId="1014" xr:uid="{00000000-0005-0000-0000-0000F3030000}"/>
    <cellStyle name="Accent5 56" xfId="1015" xr:uid="{00000000-0005-0000-0000-0000F4030000}"/>
    <cellStyle name="Accent5 57" xfId="1016" xr:uid="{00000000-0005-0000-0000-0000F5030000}"/>
    <cellStyle name="Accent5 58" xfId="1017" xr:uid="{00000000-0005-0000-0000-0000F6030000}"/>
    <cellStyle name="Accent5 59" xfId="1018" xr:uid="{00000000-0005-0000-0000-0000F7030000}"/>
    <cellStyle name="Accent5 6" xfId="1019" xr:uid="{00000000-0005-0000-0000-0000F8030000}"/>
    <cellStyle name="Accent5 60" xfId="1020" xr:uid="{00000000-0005-0000-0000-0000F9030000}"/>
    <cellStyle name="Accent5 7" xfId="1021" xr:uid="{00000000-0005-0000-0000-0000FA030000}"/>
    <cellStyle name="Accent5 8" xfId="1022" xr:uid="{00000000-0005-0000-0000-0000FB030000}"/>
    <cellStyle name="Accent5 9" xfId="1023" xr:uid="{00000000-0005-0000-0000-0000FC030000}"/>
    <cellStyle name="Accent6 - 20%" xfId="1024" xr:uid="{00000000-0005-0000-0000-0000FD030000}"/>
    <cellStyle name="Accent6 - 40%" xfId="1025" xr:uid="{00000000-0005-0000-0000-0000FE030000}"/>
    <cellStyle name="Accent6 - 60%" xfId="1026" xr:uid="{00000000-0005-0000-0000-0000FF030000}"/>
    <cellStyle name="Accent6 10" xfId="1027" xr:uid="{00000000-0005-0000-0000-000000040000}"/>
    <cellStyle name="Accent6 11" xfId="1028" xr:uid="{00000000-0005-0000-0000-000001040000}"/>
    <cellStyle name="Accent6 12" xfId="1029" xr:uid="{00000000-0005-0000-0000-000002040000}"/>
    <cellStyle name="Accent6 13" xfId="1030" xr:uid="{00000000-0005-0000-0000-000003040000}"/>
    <cellStyle name="Accent6 14" xfId="1031" xr:uid="{00000000-0005-0000-0000-000004040000}"/>
    <cellStyle name="Accent6 15" xfId="1032" xr:uid="{00000000-0005-0000-0000-000005040000}"/>
    <cellStyle name="Accent6 16" xfId="1033" xr:uid="{00000000-0005-0000-0000-000006040000}"/>
    <cellStyle name="Accent6 17" xfId="1034" xr:uid="{00000000-0005-0000-0000-000007040000}"/>
    <cellStyle name="Accent6 18" xfId="1035" xr:uid="{00000000-0005-0000-0000-000008040000}"/>
    <cellStyle name="Accent6 19" xfId="1036" xr:uid="{00000000-0005-0000-0000-000009040000}"/>
    <cellStyle name="Accent6 2" xfId="1037" xr:uid="{00000000-0005-0000-0000-00000A040000}"/>
    <cellStyle name="Accent6 2 2" xfId="1038" xr:uid="{00000000-0005-0000-0000-00000B040000}"/>
    <cellStyle name="Accent6 20" xfId="1039" xr:uid="{00000000-0005-0000-0000-00000C040000}"/>
    <cellStyle name="Accent6 21" xfId="1040" xr:uid="{00000000-0005-0000-0000-00000D040000}"/>
    <cellStyle name="Accent6 22" xfId="1041" xr:uid="{00000000-0005-0000-0000-00000E040000}"/>
    <cellStyle name="Accent6 23" xfId="1042" xr:uid="{00000000-0005-0000-0000-00000F040000}"/>
    <cellStyle name="Accent6 24" xfId="1043" xr:uid="{00000000-0005-0000-0000-000010040000}"/>
    <cellStyle name="Accent6 25" xfId="1044" xr:uid="{00000000-0005-0000-0000-000011040000}"/>
    <cellStyle name="Accent6 26" xfId="1045" xr:uid="{00000000-0005-0000-0000-000012040000}"/>
    <cellStyle name="Accent6 27" xfId="1046" xr:uid="{00000000-0005-0000-0000-000013040000}"/>
    <cellStyle name="Accent6 28" xfId="1047" xr:uid="{00000000-0005-0000-0000-000014040000}"/>
    <cellStyle name="Accent6 29" xfId="1048" xr:uid="{00000000-0005-0000-0000-000015040000}"/>
    <cellStyle name="Accent6 3" xfId="1049" xr:uid="{00000000-0005-0000-0000-000016040000}"/>
    <cellStyle name="Accent6 30" xfId="1050" xr:uid="{00000000-0005-0000-0000-000017040000}"/>
    <cellStyle name="Accent6 31" xfId="1051" xr:uid="{00000000-0005-0000-0000-000018040000}"/>
    <cellStyle name="Accent6 32" xfId="1052" xr:uid="{00000000-0005-0000-0000-000019040000}"/>
    <cellStyle name="Accent6 33" xfId="1053" xr:uid="{00000000-0005-0000-0000-00001A040000}"/>
    <cellStyle name="Accent6 34" xfId="1054" xr:uid="{00000000-0005-0000-0000-00001B040000}"/>
    <cellStyle name="Accent6 35" xfId="1055" xr:uid="{00000000-0005-0000-0000-00001C040000}"/>
    <cellStyle name="Accent6 36" xfId="1056" xr:uid="{00000000-0005-0000-0000-00001D040000}"/>
    <cellStyle name="Accent6 37" xfId="1057" xr:uid="{00000000-0005-0000-0000-00001E040000}"/>
    <cellStyle name="Accent6 38" xfId="1058" xr:uid="{00000000-0005-0000-0000-00001F040000}"/>
    <cellStyle name="Accent6 39" xfId="1059" xr:uid="{00000000-0005-0000-0000-000020040000}"/>
    <cellStyle name="Accent6 4" xfId="1060" xr:uid="{00000000-0005-0000-0000-000021040000}"/>
    <cellStyle name="Accent6 40" xfId="1061" xr:uid="{00000000-0005-0000-0000-000022040000}"/>
    <cellStyle name="Accent6 41" xfId="1062" xr:uid="{00000000-0005-0000-0000-000023040000}"/>
    <cellStyle name="Accent6 42" xfId="1063" xr:uid="{00000000-0005-0000-0000-000024040000}"/>
    <cellStyle name="Accent6 43" xfId="1064" xr:uid="{00000000-0005-0000-0000-000025040000}"/>
    <cellStyle name="Accent6 44" xfId="1065" xr:uid="{00000000-0005-0000-0000-000026040000}"/>
    <cellStyle name="Accent6 45" xfId="1066" xr:uid="{00000000-0005-0000-0000-000027040000}"/>
    <cellStyle name="Accent6 46" xfId="1067" xr:uid="{00000000-0005-0000-0000-000028040000}"/>
    <cellStyle name="Accent6 47" xfId="1068" xr:uid="{00000000-0005-0000-0000-000029040000}"/>
    <cellStyle name="Accent6 48" xfId="1069" xr:uid="{00000000-0005-0000-0000-00002A040000}"/>
    <cellStyle name="Accent6 49" xfId="1070" xr:uid="{00000000-0005-0000-0000-00002B040000}"/>
    <cellStyle name="Accent6 5" xfId="1071" xr:uid="{00000000-0005-0000-0000-00002C040000}"/>
    <cellStyle name="Accent6 50" xfId="1072" xr:uid="{00000000-0005-0000-0000-00002D040000}"/>
    <cellStyle name="Accent6 51" xfId="1073" xr:uid="{00000000-0005-0000-0000-00002E040000}"/>
    <cellStyle name="Accent6 52" xfId="1074" xr:uid="{00000000-0005-0000-0000-00002F040000}"/>
    <cellStyle name="Accent6 53" xfId="1075" xr:uid="{00000000-0005-0000-0000-000030040000}"/>
    <cellStyle name="Accent6 54" xfId="1076" xr:uid="{00000000-0005-0000-0000-000031040000}"/>
    <cellStyle name="Accent6 55" xfId="1077" xr:uid="{00000000-0005-0000-0000-000032040000}"/>
    <cellStyle name="Accent6 56" xfId="1078" xr:uid="{00000000-0005-0000-0000-000033040000}"/>
    <cellStyle name="Accent6 57" xfId="1079" xr:uid="{00000000-0005-0000-0000-000034040000}"/>
    <cellStyle name="Accent6 58" xfId="1080" xr:uid="{00000000-0005-0000-0000-000035040000}"/>
    <cellStyle name="Accent6 59" xfId="1081" xr:uid="{00000000-0005-0000-0000-000036040000}"/>
    <cellStyle name="Accent6 6" xfId="1082" xr:uid="{00000000-0005-0000-0000-000037040000}"/>
    <cellStyle name="Accent6 60" xfId="1083" xr:uid="{00000000-0005-0000-0000-000038040000}"/>
    <cellStyle name="Accent6 7" xfId="1084" xr:uid="{00000000-0005-0000-0000-000039040000}"/>
    <cellStyle name="Accent6 8" xfId="1085" xr:uid="{00000000-0005-0000-0000-00003A040000}"/>
    <cellStyle name="Accent6 9" xfId="1086" xr:uid="{00000000-0005-0000-0000-00003B040000}"/>
    <cellStyle name="active" xfId="1087" xr:uid="{00000000-0005-0000-0000-00003C040000}"/>
    <cellStyle name="ÅëÈ­ [0]_      " xfId="1088" xr:uid="{00000000-0005-0000-0000-00003D040000}"/>
    <cellStyle name="AeE­ [0]_INQUIRY ¿?¾÷AßAø " xfId="1089" xr:uid="{00000000-0005-0000-0000-00003E040000}"/>
    <cellStyle name="ÅëÈ­ [0]_L601CPT" xfId="1090" xr:uid="{00000000-0005-0000-0000-00003F040000}"/>
    <cellStyle name="ÅëÈ­_      " xfId="1091" xr:uid="{00000000-0005-0000-0000-000040040000}"/>
    <cellStyle name="AeE­_INQUIRY ¿?¾÷AßAø " xfId="1092" xr:uid="{00000000-0005-0000-0000-000041040000}"/>
    <cellStyle name="ÅëÈ­_L601CPT" xfId="1093" xr:uid="{00000000-0005-0000-0000-000042040000}"/>
    <cellStyle name="args.style" xfId="1094" xr:uid="{00000000-0005-0000-0000-000043040000}"/>
    <cellStyle name="at" xfId="1095" xr:uid="{00000000-0005-0000-0000-000044040000}"/>
    <cellStyle name="ÄÞ¸¶ [0]_      " xfId="1096" xr:uid="{00000000-0005-0000-0000-000045040000}"/>
    <cellStyle name="AÞ¸¶ [0]_INQUIRY ¿?¾÷AßAø " xfId="1097" xr:uid="{00000000-0005-0000-0000-000046040000}"/>
    <cellStyle name="ÄÞ¸¶ [0]_L601CPT" xfId="1098" xr:uid="{00000000-0005-0000-0000-000047040000}"/>
    <cellStyle name="ÄÞ¸¶_      " xfId="1099" xr:uid="{00000000-0005-0000-0000-000048040000}"/>
    <cellStyle name="AÞ¸¶_INQUIRY ¿?¾÷AßAø " xfId="1100" xr:uid="{00000000-0005-0000-0000-000049040000}"/>
    <cellStyle name="ÄÞ¸¶_L601CPT" xfId="1101" xr:uid="{00000000-0005-0000-0000-00004A040000}"/>
    <cellStyle name="AutoFormat Options" xfId="1102" xr:uid="{00000000-0005-0000-0000-00004B040000}"/>
    <cellStyle name="Bad 2" xfId="1103" xr:uid="{00000000-0005-0000-0000-00004C040000}"/>
    <cellStyle name="Bad 2 2" xfId="1104" xr:uid="{00000000-0005-0000-0000-00004D040000}"/>
    <cellStyle name="Bad 3" xfId="1105" xr:uid="{00000000-0005-0000-0000-00004E040000}"/>
    <cellStyle name="Bad 4" xfId="1106" xr:uid="{00000000-0005-0000-0000-00004F040000}"/>
    <cellStyle name="Bangchu" xfId="1107" xr:uid="{00000000-0005-0000-0000-000050040000}"/>
    <cellStyle name="Bình Thường_DS truong Mam non" xfId="1108" xr:uid="{00000000-0005-0000-0000-000051040000}"/>
    <cellStyle name="Body" xfId="1109" xr:uid="{00000000-0005-0000-0000-000052040000}"/>
    <cellStyle name="Body 2" xfId="1110" xr:uid="{00000000-0005-0000-0000-000053040000}"/>
    <cellStyle name="C?AØ_¿?¾÷CoE² " xfId="1111" xr:uid="{00000000-0005-0000-0000-000054040000}"/>
    <cellStyle name="C~1" xfId="1112" xr:uid="{00000000-0005-0000-0000-000055040000}"/>
    <cellStyle name="C~1 2" xfId="1113" xr:uid="{00000000-0005-0000-0000-000056040000}"/>
    <cellStyle name="Ç¥ÁØ_      " xfId="1114" xr:uid="{00000000-0005-0000-0000-000057040000}"/>
    <cellStyle name="C￥AØ_¿μ¾÷CoE² " xfId="1115" xr:uid="{00000000-0005-0000-0000-000058040000}"/>
    <cellStyle name="Ç¥ÁØ_±¸¹Ì´ëÃ¥" xfId="1116" xr:uid="{00000000-0005-0000-0000-000059040000}"/>
    <cellStyle name="C￥AØ_≫c¾÷ºIº° AN°e " xfId="1117" xr:uid="{00000000-0005-0000-0000-00005A040000}"/>
    <cellStyle name="Ç¥ÁØ_ÿÿÿÿÿÿ_4_ÃÑÇÕ°è " xfId="1118" xr:uid="{00000000-0005-0000-0000-00005B040000}"/>
    <cellStyle name="Ç§Î»·Ö¸ô[0]_Sheet1" xfId="1119" xr:uid="{00000000-0005-0000-0000-00005C040000}"/>
    <cellStyle name="Ç§Î»·Ö¸ô_Sheet1" xfId="1120" xr:uid="{00000000-0005-0000-0000-00005D040000}"/>
    <cellStyle name="Calc Currency (0)" xfId="1121" xr:uid="{00000000-0005-0000-0000-00005E040000}"/>
    <cellStyle name="Calc Currency (0) 2" xfId="1122" xr:uid="{00000000-0005-0000-0000-00005F040000}"/>
    <cellStyle name="Calc Currency (2)" xfId="1123" xr:uid="{00000000-0005-0000-0000-000060040000}"/>
    <cellStyle name="Calc Currency (2) 2" xfId="8294" xr:uid="{00000000-0005-0000-0000-000061040000}"/>
    <cellStyle name="Calc Percent (0)" xfId="1124" xr:uid="{00000000-0005-0000-0000-000062040000}"/>
    <cellStyle name="Calc Percent (1)" xfId="1125" xr:uid="{00000000-0005-0000-0000-000063040000}"/>
    <cellStyle name="Calc Percent (2)" xfId="1126" xr:uid="{00000000-0005-0000-0000-000064040000}"/>
    <cellStyle name="Calc Percent (2) 2" xfId="1127" xr:uid="{00000000-0005-0000-0000-000065040000}"/>
    <cellStyle name="Calc Percent (2) 2 2" xfId="1128" xr:uid="{00000000-0005-0000-0000-000066040000}"/>
    <cellStyle name="Calc Units (0)" xfId="1129" xr:uid="{00000000-0005-0000-0000-000067040000}"/>
    <cellStyle name="Calc Units (0) 2" xfId="8295" xr:uid="{00000000-0005-0000-0000-000068040000}"/>
    <cellStyle name="Calc Units (1)" xfId="1130" xr:uid="{00000000-0005-0000-0000-000069040000}"/>
    <cellStyle name="Calc Units (1) 2" xfId="8296" xr:uid="{00000000-0005-0000-0000-00006A040000}"/>
    <cellStyle name="Calc Units (2)" xfId="1131" xr:uid="{00000000-0005-0000-0000-00006B040000}"/>
    <cellStyle name="Calc Units (2) 2" xfId="8297" xr:uid="{00000000-0005-0000-0000-00006C040000}"/>
    <cellStyle name="Calculation 2" xfId="1132" xr:uid="{00000000-0005-0000-0000-00006D040000}"/>
    <cellStyle name="Calculation 2 2" xfId="1133" xr:uid="{00000000-0005-0000-0000-00006E040000}"/>
    <cellStyle name="Calculation 3" xfId="1134" xr:uid="{00000000-0005-0000-0000-00006F040000}"/>
    <cellStyle name="Calculation 4" xfId="1135" xr:uid="{00000000-0005-0000-0000-000070040000}"/>
    <cellStyle name="category" xfId="1136" xr:uid="{00000000-0005-0000-0000-000071040000}"/>
    <cellStyle name="category 2" xfId="1137" xr:uid="{00000000-0005-0000-0000-000072040000}"/>
    <cellStyle name="CC1" xfId="1138" xr:uid="{00000000-0005-0000-0000-000073040000}"/>
    <cellStyle name="CC2" xfId="1139" xr:uid="{00000000-0005-0000-0000-000074040000}"/>
    <cellStyle name="Cerrency_Sheet2_XANGDAU" xfId="1140" xr:uid="{00000000-0005-0000-0000-000075040000}"/>
    <cellStyle name="cg" xfId="1141" xr:uid="{00000000-0005-0000-0000-000076040000}"/>
    <cellStyle name="chchuyen" xfId="1142" xr:uid="{00000000-0005-0000-0000-000077040000}"/>
    <cellStyle name="Check Cell 2" xfId="1143" xr:uid="{00000000-0005-0000-0000-000078040000}"/>
    <cellStyle name="Check Cell 2 2" xfId="1144" xr:uid="{00000000-0005-0000-0000-000079040000}"/>
    <cellStyle name="Check Cell 3" xfId="1145" xr:uid="{00000000-0005-0000-0000-00007A040000}"/>
    <cellStyle name="Check Cell 4" xfId="1146" xr:uid="{00000000-0005-0000-0000-00007B040000}"/>
    <cellStyle name="Chi phÝ kh¸c_Book1" xfId="1147" xr:uid="{00000000-0005-0000-0000-00007C040000}"/>
    <cellStyle name="CHUONG" xfId="1148" xr:uid="{00000000-0005-0000-0000-00007E040000}"/>
    <cellStyle name="Col Heads" xfId="1149" xr:uid="{00000000-0005-0000-0000-00007F040000}"/>
    <cellStyle name="ColLevel_0" xfId="1150" xr:uid="{00000000-0005-0000-0000-000080040000}"/>
    <cellStyle name="Comma" xfId="3" builtinId="3"/>
    <cellStyle name="Comma  - Style1" xfId="1151" xr:uid="{00000000-0005-0000-0000-000081040000}"/>
    <cellStyle name="Comma  - Style1 2" xfId="1152" xr:uid="{00000000-0005-0000-0000-000082040000}"/>
    <cellStyle name="Comma  - Style2" xfId="1153" xr:uid="{00000000-0005-0000-0000-000083040000}"/>
    <cellStyle name="Comma  - Style2 2" xfId="1154" xr:uid="{00000000-0005-0000-0000-000084040000}"/>
    <cellStyle name="Comma  - Style3" xfId="1155" xr:uid="{00000000-0005-0000-0000-000085040000}"/>
    <cellStyle name="Comma  - Style3 2" xfId="1156" xr:uid="{00000000-0005-0000-0000-000086040000}"/>
    <cellStyle name="Comma  - Style4" xfId="1157" xr:uid="{00000000-0005-0000-0000-000087040000}"/>
    <cellStyle name="Comma  - Style4 2" xfId="1158" xr:uid="{00000000-0005-0000-0000-000088040000}"/>
    <cellStyle name="Comma  - Style5" xfId="1159" xr:uid="{00000000-0005-0000-0000-000089040000}"/>
    <cellStyle name="Comma  - Style5 2" xfId="1160" xr:uid="{00000000-0005-0000-0000-00008A040000}"/>
    <cellStyle name="Comma  - Style6" xfId="1161" xr:uid="{00000000-0005-0000-0000-00008B040000}"/>
    <cellStyle name="Comma  - Style6 2" xfId="1162" xr:uid="{00000000-0005-0000-0000-00008C040000}"/>
    <cellStyle name="Comma  - Style7" xfId="1163" xr:uid="{00000000-0005-0000-0000-00008D040000}"/>
    <cellStyle name="Comma  - Style7 2" xfId="1164" xr:uid="{00000000-0005-0000-0000-00008E040000}"/>
    <cellStyle name="Comma  - Style8" xfId="1165" xr:uid="{00000000-0005-0000-0000-00008F040000}"/>
    <cellStyle name="Comma  - Style8 2" xfId="1166" xr:uid="{00000000-0005-0000-0000-000090040000}"/>
    <cellStyle name="Comma [ ,]" xfId="1167" xr:uid="{00000000-0005-0000-0000-000091040000}"/>
    <cellStyle name="Comma [0] 12" xfId="1168" xr:uid="{00000000-0005-0000-0000-000092040000}"/>
    <cellStyle name="Comma [0] 2" xfId="1169" xr:uid="{00000000-0005-0000-0000-000093040000}"/>
    <cellStyle name="Comma [0] 2 2" xfId="1170" xr:uid="{00000000-0005-0000-0000-000094040000}"/>
    <cellStyle name="Comma [0] 2 2 2" xfId="8639" xr:uid="{00000000-0005-0000-0000-000095040000}"/>
    <cellStyle name="Comma [0] 2 3" xfId="1171" xr:uid="{00000000-0005-0000-0000-000096040000}"/>
    <cellStyle name="Comma [0] 3" xfId="8298" xr:uid="{00000000-0005-0000-0000-000097040000}"/>
    <cellStyle name="Comma [0] 3 2" xfId="8299" xr:uid="{00000000-0005-0000-0000-000098040000}"/>
    <cellStyle name="Comma [0] 4" xfId="8300" xr:uid="{00000000-0005-0000-0000-000099040000}"/>
    <cellStyle name="Comma [0] 5" xfId="8" xr:uid="{00000000-0005-0000-0000-00009A040000}"/>
    <cellStyle name="Comma [00]" xfId="1172" xr:uid="{00000000-0005-0000-0000-00009B040000}"/>
    <cellStyle name="Comma [00] 2" xfId="8301" xr:uid="{00000000-0005-0000-0000-00009C040000}"/>
    <cellStyle name="Comma 10" xfId="1173" xr:uid="{00000000-0005-0000-0000-00009D040000}"/>
    <cellStyle name="Comma 10 2" xfId="1174" xr:uid="{00000000-0005-0000-0000-00009E040000}"/>
    <cellStyle name="Comma 10 2 2" xfId="1175" xr:uid="{00000000-0005-0000-0000-00009F040000}"/>
    <cellStyle name="Comma 10 3" xfId="1176" xr:uid="{00000000-0005-0000-0000-0000A0040000}"/>
    <cellStyle name="Comma 10 4" xfId="1177" xr:uid="{00000000-0005-0000-0000-0000A1040000}"/>
    <cellStyle name="Comma 11" xfId="1178" xr:uid="{00000000-0005-0000-0000-0000A2040000}"/>
    <cellStyle name="Comma 11 2" xfId="1179" xr:uid="{00000000-0005-0000-0000-0000A3040000}"/>
    <cellStyle name="Comma 12" xfId="1180" xr:uid="{00000000-0005-0000-0000-0000A4040000}"/>
    <cellStyle name="Comma 12 2" xfId="8302" xr:uid="{00000000-0005-0000-0000-0000A5040000}"/>
    <cellStyle name="Comma 13" xfId="1181" xr:uid="{00000000-0005-0000-0000-0000A6040000}"/>
    <cellStyle name="Comma 14" xfId="1182" xr:uid="{00000000-0005-0000-0000-0000A7040000}"/>
    <cellStyle name="Comma 14 2" xfId="1183" xr:uid="{00000000-0005-0000-0000-0000A8040000}"/>
    <cellStyle name="Comma 15" xfId="1184" xr:uid="{00000000-0005-0000-0000-0000A9040000}"/>
    <cellStyle name="Comma 16" xfId="1185" xr:uid="{00000000-0005-0000-0000-0000AA040000}"/>
    <cellStyle name="Comma 17" xfId="1186" xr:uid="{00000000-0005-0000-0000-0000AB040000}"/>
    <cellStyle name="Comma 18" xfId="1187" xr:uid="{00000000-0005-0000-0000-0000AC040000}"/>
    <cellStyle name="Comma 18 2" xfId="1188" xr:uid="{00000000-0005-0000-0000-0000AD040000}"/>
    <cellStyle name="Comma 19" xfId="1189" xr:uid="{00000000-0005-0000-0000-0000AE040000}"/>
    <cellStyle name="Comma 2" xfId="2" xr:uid="{00000000-0005-0000-0000-0000AF040000}"/>
    <cellStyle name="Comma 2 10" xfId="1190" xr:uid="{00000000-0005-0000-0000-0000B0040000}"/>
    <cellStyle name="Comma 2 2" xfId="1191" xr:uid="{00000000-0005-0000-0000-0000B1040000}"/>
    <cellStyle name="Comma 2 2 2" xfId="8303" xr:uid="{00000000-0005-0000-0000-0000B2040000}"/>
    <cellStyle name="Comma 2 2 2 2" xfId="8640" xr:uid="{00000000-0005-0000-0000-0000B3040000}"/>
    <cellStyle name="Comma 2 2 3" xfId="8642" xr:uid="{00000000-0005-0000-0000-0000B4040000}"/>
    <cellStyle name="Comma 2 3" xfId="1192" xr:uid="{00000000-0005-0000-0000-0000B5040000}"/>
    <cellStyle name="Comma 2 3 2" xfId="1193" xr:uid="{00000000-0005-0000-0000-0000B6040000}"/>
    <cellStyle name="Comma 2 32" xfId="1194" xr:uid="{00000000-0005-0000-0000-0000B7040000}"/>
    <cellStyle name="Comma 2 4" xfId="8641" xr:uid="{00000000-0005-0000-0000-0000B8040000}"/>
    <cellStyle name="Comma 2_bao cao cua UBND tinh quy II - 2011" xfId="1195" xr:uid="{00000000-0005-0000-0000-0000B9040000}"/>
    <cellStyle name="Comma 20" xfId="1196" xr:uid="{00000000-0005-0000-0000-0000BA040000}"/>
    <cellStyle name="Comma 21" xfId="1197" xr:uid="{00000000-0005-0000-0000-0000BB040000}"/>
    <cellStyle name="Comma 22" xfId="1198" xr:uid="{00000000-0005-0000-0000-0000BC040000}"/>
    <cellStyle name="Comma 23" xfId="1199" xr:uid="{00000000-0005-0000-0000-0000BD040000}"/>
    <cellStyle name="Comma 24" xfId="1200" xr:uid="{00000000-0005-0000-0000-0000BE040000}"/>
    <cellStyle name="Comma 25" xfId="1201" xr:uid="{00000000-0005-0000-0000-0000BF040000}"/>
    <cellStyle name="Comma 26" xfId="1202" xr:uid="{00000000-0005-0000-0000-0000C0040000}"/>
    <cellStyle name="Comma 27" xfId="1203" xr:uid="{00000000-0005-0000-0000-0000C1040000}"/>
    <cellStyle name="Comma 28" xfId="1204" xr:uid="{00000000-0005-0000-0000-0000C2040000}"/>
    <cellStyle name="Comma 29" xfId="1205" xr:uid="{00000000-0005-0000-0000-0000C3040000}"/>
    <cellStyle name="Comma 3" xfId="9" xr:uid="{00000000-0005-0000-0000-0000C4040000}"/>
    <cellStyle name="Comma 3 2" xfId="1206" xr:uid="{00000000-0005-0000-0000-0000C5040000}"/>
    <cellStyle name="Comma 3 2 2" xfId="1207" xr:uid="{00000000-0005-0000-0000-0000C6040000}"/>
    <cellStyle name="Comma 3 2 6" xfId="1208" xr:uid="{00000000-0005-0000-0000-0000C7040000}"/>
    <cellStyle name="Comma 3 3" xfId="1209" xr:uid="{00000000-0005-0000-0000-0000C8040000}"/>
    <cellStyle name="Comma 30" xfId="1210" xr:uid="{00000000-0005-0000-0000-0000C9040000}"/>
    <cellStyle name="Comma 31" xfId="1211" xr:uid="{00000000-0005-0000-0000-0000CA040000}"/>
    <cellStyle name="Comma 32" xfId="1212" xr:uid="{00000000-0005-0000-0000-0000CB040000}"/>
    <cellStyle name="Comma 33" xfId="1213" xr:uid="{00000000-0005-0000-0000-0000CC040000}"/>
    <cellStyle name="Comma 34" xfId="1214" xr:uid="{00000000-0005-0000-0000-0000CD040000}"/>
    <cellStyle name="Comma 35" xfId="1215" xr:uid="{00000000-0005-0000-0000-0000CE040000}"/>
    <cellStyle name="Comma 36" xfId="1216" xr:uid="{00000000-0005-0000-0000-0000CF040000}"/>
    <cellStyle name="Comma 37" xfId="1217" xr:uid="{00000000-0005-0000-0000-0000D0040000}"/>
    <cellStyle name="Comma 38" xfId="1218" xr:uid="{00000000-0005-0000-0000-0000D1040000}"/>
    <cellStyle name="Comma 39" xfId="1219" xr:uid="{00000000-0005-0000-0000-0000D2040000}"/>
    <cellStyle name="Comma 4" xfId="10" xr:uid="{00000000-0005-0000-0000-0000D3040000}"/>
    <cellStyle name="Comma 4 2" xfId="1220" xr:uid="{00000000-0005-0000-0000-0000D4040000}"/>
    <cellStyle name="Comma 4 2 2" xfId="1221" xr:uid="{00000000-0005-0000-0000-0000D5040000}"/>
    <cellStyle name="Comma 4 3" xfId="1222" xr:uid="{00000000-0005-0000-0000-0000D6040000}"/>
    <cellStyle name="Comma 40" xfId="1223" xr:uid="{00000000-0005-0000-0000-0000D7040000}"/>
    <cellStyle name="Comma 41" xfId="1224" xr:uid="{00000000-0005-0000-0000-0000D8040000}"/>
    <cellStyle name="Comma 42" xfId="1225" xr:uid="{00000000-0005-0000-0000-0000D9040000}"/>
    <cellStyle name="Comma 43" xfId="1226" xr:uid="{00000000-0005-0000-0000-0000DA040000}"/>
    <cellStyle name="Comma 44" xfId="1227" xr:uid="{00000000-0005-0000-0000-0000DB040000}"/>
    <cellStyle name="Comma 45" xfId="1228" xr:uid="{00000000-0005-0000-0000-0000DC040000}"/>
    <cellStyle name="Comma 46" xfId="1229" xr:uid="{00000000-0005-0000-0000-0000DD040000}"/>
    <cellStyle name="Comma 47" xfId="1230" xr:uid="{00000000-0005-0000-0000-0000DE040000}"/>
    <cellStyle name="Comma 48" xfId="1231" xr:uid="{00000000-0005-0000-0000-0000DF040000}"/>
    <cellStyle name="Comma 49" xfId="1232" xr:uid="{00000000-0005-0000-0000-0000E0040000}"/>
    <cellStyle name="Comma 5" xfId="1233" xr:uid="{00000000-0005-0000-0000-0000E1040000}"/>
    <cellStyle name="Comma 5 2" xfId="1234" xr:uid="{00000000-0005-0000-0000-0000E2040000}"/>
    <cellStyle name="Comma 5 2 2" xfId="1235" xr:uid="{00000000-0005-0000-0000-0000E3040000}"/>
    <cellStyle name="Comma 50" xfId="1236" xr:uid="{00000000-0005-0000-0000-0000E4040000}"/>
    <cellStyle name="Comma 51" xfId="1237" xr:uid="{00000000-0005-0000-0000-0000E5040000}"/>
    <cellStyle name="Comma 52" xfId="1238" xr:uid="{00000000-0005-0000-0000-0000E6040000}"/>
    <cellStyle name="Comma 53" xfId="1239" xr:uid="{00000000-0005-0000-0000-0000E7040000}"/>
    <cellStyle name="Comma 54" xfId="1240" xr:uid="{00000000-0005-0000-0000-0000E8040000}"/>
    <cellStyle name="Comma 55" xfId="1241" xr:uid="{00000000-0005-0000-0000-0000E9040000}"/>
    <cellStyle name="Comma 56" xfId="1242" xr:uid="{00000000-0005-0000-0000-0000EA040000}"/>
    <cellStyle name="Comma 57" xfId="1243" xr:uid="{00000000-0005-0000-0000-0000EB040000}"/>
    <cellStyle name="Comma 58" xfId="1244" xr:uid="{00000000-0005-0000-0000-0000EC040000}"/>
    <cellStyle name="Comma 59" xfId="1245" xr:uid="{00000000-0005-0000-0000-0000ED040000}"/>
    <cellStyle name="Comma 6" xfId="1246" xr:uid="{00000000-0005-0000-0000-0000EE040000}"/>
    <cellStyle name="Comma 6 2" xfId="1247" xr:uid="{00000000-0005-0000-0000-0000EF040000}"/>
    <cellStyle name="Comma 6 2 2" xfId="8304" xr:uid="{00000000-0005-0000-0000-0000F0040000}"/>
    <cellStyle name="Comma 6 3" xfId="1248" xr:uid="{00000000-0005-0000-0000-0000F1040000}"/>
    <cellStyle name="Comma 60" xfId="1249" xr:uid="{00000000-0005-0000-0000-0000F2040000}"/>
    <cellStyle name="Comma 61" xfId="1250" xr:uid="{00000000-0005-0000-0000-0000F3040000}"/>
    <cellStyle name="Comma 62" xfId="1251" xr:uid="{00000000-0005-0000-0000-0000F4040000}"/>
    <cellStyle name="Comma 63" xfId="1252" xr:uid="{00000000-0005-0000-0000-0000F5040000}"/>
    <cellStyle name="Comma 64" xfId="1253" xr:uid="{00000000-0005-0000-0000-0000F6040000}"/>
    <cellStyle name="Comma 65" xfId="1254" xr:uid="{00000000-0005-0000-0000-0000F7040000}"/>
    <cellStyle name="Comma 66" xfId="1255" xr:uid="{00000000-0005-0000-0000-0000F8040000}"/>
    <cellStyle name="Comma 67" xfId="1256" xr:uid="{00000000-0005-0000-0000-0000F9040000}"/>
    <cellStyle name="Comma 68" xfId="1257" xr:uid="{00000000-0005-0000-0000-0000FA040000}"/>
    <cellStyle name="Comma 69" xfId="1258" xr:uid="{00000000-0005-0000-0000-0000FB040000}"/>
    <cellStyle name="Comma 7" xfId="1259" xr:uid="{00000000-0005-0000-0000-0000FC040000}"/>
    <cellStyle name="Comma 7 2" xfId="1260" xr:uid="{00000000-0005-0000-0000-0000FD040000}"/>
    <cellStyle name="Comma 7 2 2" xfId="1261" xr:uid="{00000000-0005-0000-0000-0000FE040000}"/>
    <cellStyle name="Comma 7 3" xfId="1262" xr:uid="{00000000-0005-0000-0000-0000FF040000}"/>
    <cellStyle name="Comma 70" xfId="1263" xr:uid="{00000000-0005-0000-0000-000000050000}"/>
    <cellStyle name="Comma 71" xfId="1264" xr:uid="{00000000-0005-0000-0000-000001050000}"/>
    <cellStyle name="Comma 72" xfId="1265" xr:uid="{00000000-0005-0000-0000-000002050000}"/>
    <cellStyle name="Comma 73" xfId="8634" xr:uid="{00000000-0005-0000-0000-000003050000}"/>
    <cellStyle name="Comma 73 2" xfId="8643" xr:uid="{00000000-0005-0000-0000-000004050000}"/>
    <cellStyle name="Comma 74" xfId="8638" xr:uid="{00000000-0005-0000-0000-000005050000}"/>
    <cellStyle name="Comma 75 2" xfId="8661" xr:uid="{00000000-0005-0000-0000-000006050000}"/>
    <cellStyle name="Comma 8" xfId="1266" xr:uid="{00000000-0005-0000-0000-000007050000}"/>
    <cellStyle name="Comma 8 2" xfId="1267" xr:uid="{00000000-0005-0000-0000-000008050000}"/>
    <cellStyle name="Comma 8 2 3" xfId="8662" xr:uid="{00000000-0005-0000-0000-000009050000}"/>
    <cellStyle name="Comma 9" xfId="1268" xr:uid="{00000000-0005-0000-0000-00000A050000}"/>
    <cellStyle name="Comma 9 2" xfId="1269" xr:uid="{00000000-0005-0000-0000-00000B050000}"/>
    <cellStyle name="Comma 9 3" xfId="1270" xr:uid="{00000000-0005-0000-0000-00000C050000}"/>
    <cellStyle name="comma zerodec" xfId="1271" xr:uid="{00000000-0005-0000-0000-00000D050000}"/>
    <cellStyle name="comma zerodec 2" xfId="1272" xr:uid="{00000000-0005-0000-0000-00000E050000}"/>
    <cellStyle name="Comma,0" xfId="1273" xr:uid="{00000000-0005-0000-0000-00000F050000}"/>
    <cellStyle name="Comma,1" xfId="1274" xr:uid="{00000000-0005-0000-0000-000010050000}"/>
    <cellStyle name="Comma,2" xfId="1275" xr:uid="{00000000-0005-0000-0000-000011050000}"/>
    <cellStyle name="Comma0" xfId="1276" xr:uid="{00000000-0005-0000-0000-000012050000}"/>
    <cellStyle name="Comma0 2" xfId="8305" xr:uid="{00000000-0005-0000-0000-000013050000}"/>
    <cellStyle name="Command" xfId="1277" xr:uid="{00000000-0005-0000-0000-000014050000}"/>
    <cellStyle name="cong" xfId="1278" xr:uid="{00000000-0005-0000-0000-000015050000}"/>
    <cellStyle name="Copied" xfId="1279" xr:uid="{00000000-0005-0000-0000-000016050000}"/>
    <cellStyle name="COST1" xfId="1280" xr:uid="{00000000-0005-0000-0000-000017050000}"/>
    <cellStyle name="Cࡵrrency_Sheet1_PRODUCTĠ" xfId="1281" xr:uid="{00000000-0005-0000-0000-000018050000}"/>
    <cellStyle name="CT1" xfId="1282" xr:uid="{00000000-0005-0000-0000-000019050000}"/>
    <cellStyle name="CT1 2" xfId="1283" xr:uid="{00000000-0005-0000-0000-00001A050000}"/>
    <cellStyle name="CT2" xfId="1284" xr:uid="{00000000-0005-0000-0000-00001B050000}"/>
    <cellStyle name="CT2 2" xfId="1285" xr:uid="{00000000-0005-0000-0000-00001C050000}"/>
    <cellStyle name="CT4" xfId="1286" xr:uid="{00000000-0005-0000-0000-00001D050000}"/>
    <cellStyle name="CT4 2" xfId="1287" xr:uid="{00000000-0005-0000-0000-00001E050000}"/>
    <cellStyle name="CT5" xfId="1288" xr:uid="{00000000-0005-0000-0000-00001F050000}"/>
    <cellStyle name="CT5 2" xfId="1289" xr:uid="{00000000-0005-0000-0000-000020050000}"/>
    <cellStyle name="ct7" xfId="1290" xr:uid="{00000000-0005-0000-0000-000021050000}"/>
    <cellStyle name="ct7 2" xfId="1291" xr:uid="{00000000-0005-0000-0000-000022050000}"/>
    <cellStyle name="ct8" xfId="1292" xr:uid="{00000000-0005-0000-0000-000023050000}"/>
    <cellStyle name="ct8 2" xfId="1293" xr:uid="{00000000-0005-0000-0000-000024050000}"/>
    <cellStyle name="cth1" xfId="1294" xr:uid="{00000000-0005-0000-0000-000025050000}"/>
    <cellStyle name="cth1 2" xfId="1295" xr:uid="{00000000-0005-0000-0000-000026050000}"/>
    <cellStyle name="Cthuc" xfId="1296" xr:uid="{00000000-0005-0000-0000-000027050000}"/>
    <cellStyle name="Cthuc1" xfId="1297" xr:uid="{00000000-0005-0000-0000-000028050000}"/>
    <cellStyle name="Currency [00]" xfId="1298" xr:uid="{00000000-0005-0000-0000-000029050000}"/>
    <cellStyle name="Currency [00] 2" xfId="8306" xr:uid="{00000000-0005-0000-0000-00002A050000}"/>
    <cellStyle name="Currency,0" xfId="1299" xr:uid="{00000000-0005-0000-0000-00002B050000}"/>
    <cellStyle name="Currency,2" xfId="1300" xr:uid="{00000000-0005-0000-0000-00002C050000}"/>
    <cellStyle name="Currency0" xfId="1301" xr:uid="{00000000-0005-0000-0000-00002D050000}"/>
    <cellStyle name="Currency0 2" xfId="8307" xr:uid="{00000000-0005-0000-0000-00002E050000}"/>
    <cellStyle name="Currency1" xfId="1302" xr:uid="{00000000-0005-0000-0000-00002F050000}"/>
    <cellStyle name="Currency1 2" xfId="1303" xr:uid="{00000000-0005-0000-0000-000030050000}"/>
    <cellStyle name="d" xfId="1304" xr:uid="{00000000-0005-0000-0000-000031050000}"/>
    <cellStyle name="d%" xfId="1305" xr:uid="{00000000-0005-0000-0000-000032050000}"/>
    <cellStyle name="d% 2" xfId="1306" xr:uid="{00000000-0005-0000-0000-000033050000}"/>
    <cellStyle name="D1" xfId="1307" xr:uid="{00000000-0005-0000-0000-000034050000}"/>
    <cellStyle name="D1 2" xfId="1308" xr:uid="{00000000-0005-0000-0000-000035050000}"/>
    <cellStyle name="D1 2 2" xfId="1309" xr:uid="{00000000-0005-0000-0000-000036050000}"/>
    <cellStyle name="Dan" xfId="1310" xr:uid="{00000000-0005-0000-0000-000037050000}"/>
    <cellStyle name="Dan 2" xfId="1311" xr:uid="{00000000-0005-0000-0000-000038050000}"/>
    <cellStyle name="Date" xfId="1312" xr:uid="{00000000-0005-0000-0000-000039050000}"/>
    <cellStyle name="Date 2" xfId="8308" xr:uid="{00000000-0005-0000-0000-00003A050000}"/>
    <cellStyle name="Date Short" xfId="1313" xr:uid="{00000000-0005-0000-0000-00003B050000}"/>
    <cellStyle name="Date Short 2" xfId="1314" xr:uid="{00000000-0005-0000-0000-00003C050000}"/>
    <cellStyle name="Date Short 2 2" xfId="1315" xr:uid="{00000000-0005-0000-0000-00003D050000}"/>
    <cellStyle name="Date_Báo cáo 2005 theo Văn phòng của A. Quang" xfId="1316" xr:uid="{00000000-0005-0000-0000-00003E050000}"/>
    <cellStyle name="DAUDE" xfId="1317" xr:uid="{00000000-0005-0000-0000-000040050000}"/>
    <cellStyle name="dd-m" xfId="1318" xr:uid="{00000000-0005-0000-0000-000041050000}"/>
    <cellStyle name="dd-m 2" xfId="1319" xr:uid="{00000000-0005-0000-0000-000042050000}"/>
    <cellStyle name="dd-m 2 2" xfId="1320" xr:uid="{00000000-0005-0000-0000-000043050000}"/>
    <cellStyle name="dd-mm" xfId="1321" xr:uid="{00000000-0005-0000-0000-000044050000}"/>
    <cellStyle name="dd-mm 2" xfId="1322" xr:uid="{00000000-0005-0000-0000-000045050000}"/>
    <cellStyle name="dd-mm 2 2" xfId="1323" xr:uid="{00000000-0005-0000-0000-000046050000}"/>
    <cellStyle name="ddmmyy" xfId="1324" xr:uid="{00000000-0005-0000-0000-000047050000}"/>
    <cellStyle name="DELTA" xfId="1325" xr:uid="{00000000-0005-0000-0000-000048050000}"/>
    <cellStyle name="Dezimal [0]_35ERI8T2gbIEMixb4v26icuOo" xfId="1326" xr:uid="{00000000-0005-0000-0000-000049050000}"/>
    <cellStyle name="Dezimal_35ERI8T2gbIEMixb4v26icuOo" xfId="1327" xr:uid="{00000000-0005-0000-0000-00004A050000}"/>
    <cellStyle name="Dg" xfId="1328" xr:uid="{00000000-0005-0000-0000-00004B050000}"/>
    <cellStyle name="Dg 2" xfId="1329" xr:uid="{00000000-0005-0000-0000-00004C050000}"/>
    <cellStyle name="Dgia" xfId="1330" xr:uid="{00000000-0005-0000-0000-00004D050000}"/>
    <cellStyle name="Dgia 2" xfId="8309" xr:uid="{00000000-0005-0000-0000-00004E050000}"/>
    <cellStyle name="Dollar (zero dec)" xfId="1331" xr:uid="{00000000-0005-0000-0000-00004F050000}"/>
    <cellStyle name="Dollar (zero dec) 2" xfId="1332" xr:uid="{00000000-0005-0000-0000-000050050000}"/>
    <cellStyle name="Don gia" xfId="1333" xr:uid="{00000000-0005-0000-0000-000051050000}"/>
    <cellStyle name="Don gia 2" xfId="8310" xr:uid="{00000000-0005-0000-0000-000052050000}"/>
    <cellStyle name="Dziesi?tny [0]_Invoices2001Slovakia" xfId="1334" xr:uid="{00000000-0005-0000-0000-000053050000}"/>
    <cellStyle name="Dziesi?tny_Invoices2001Slovakia" xfId="1335" xr:uid="{00000000-0005-0000-0000-000054050000}"/>
    <cellStyle name="Dziesietny [0]_Invoices2001Slovakia" xfId="1336" xr:uid="{00000000-0005-0000-0000-000055050000}"/>
    <cellStyle name="Dziesiętny [0]_Invoices2001Slovakia" xfId="1337" xr:uid="{00000000-0005-0000-0000-000056050000}"/>
    <cellStyle name="Dziesietny [0]_Invoices2001Slovakia 2" xfId="1338" xr:uid="{00000000-0005-0000-0000-000057050000}"/>
    <cellStyle name="Dziesiętny [0]_Invoices2001Slovakia 2" xfId="1339" xr:uid="{00000000-0005-0000-0000-000058050000}"/>
    <cellStyle name="Dziesietny [0]_Invoices2001Slovakia 3" xfId="1340" xr:uid="{00000000-0005-0000-0000-000059050000}"/>
    <cellStyle name="Dziesiętny [0]_Invoices2001Slovakia 3" xfId="1341" xr:uid="{00000000-0005-0000-0000-00005A050000}"/>
    <cellStyle name="Dziesietny [0]_Invoices2001Slovakia 4" xfId="1342" xr:uid="{00000000-0005-0000-0000-00005B050000}"/>
    <cellStyle name="Dziesiętny [0]_Invoices2001Slovakia 4" xfId="1343" xr:uid="{00000000-0005-0000-0000-00005C050000}"/>
    <cellStyle name="Dziesietny [0]_Invoices2001Slovakia_01_Nha so 1_Dien" xfId="1344" xr:uid="{00000000-0005-0000-0000-00005D050000}"/>
    <cellStyle name="Dziesiętny [0]_Invoices2001Slovakia_01_Nha so 1_Dien" xfId="1345" xr:uid="{00000000-0005-0000-0000-00005E050000}"/>
    <cellStyle name="Dziesietny [0]_Invoices2001Slovakia_01_Nha so 1_Dien 2" xfId="1346" xr:uid="{00000000-0005-0000-0000-00005F050000}"/>
    <cellStyle name="Dziesiętny [0]_Invoices2001Slovakia_01_Nha so 1_Dien 2" xfId="1347" xr:uid="{00000000-0005-0000-0000-000060050000}"/>
    <cellStyle name="Dziesietny [0]_Invoices2001Slovakia_01_Nha so 1_Dien 3" xfId="1348" xr:uid="{00000000-0005-0000-0000-000061050000}"/>
    <cellStyle name="Dziesiętny [0]_Invoices2001Slovakia_01_Nha so 1_Dien 3" xfId="1349" xr:uid="{00000000-0005-0000-0000-000062050000}"/>
    <cellStyle name="Dziesietny [0]_Invoices2001Slovakia_01_Nha so 1_Dien 4" xfId="1350" xr:uid="{00000000-0005-0000-0000-000063050000}"/>
    <cellStyle name="Dziesiętny [0]_Invoices2001Slovakia_01_Nha so 1_Dien 4" xfId="1351" xr:uid="{00000000-0005-0000-0000-000064050000}"/>
    <cellStyle name="Dziesietny [0]_Invoices2001Slovakia_01_Nha so 1_Dien_bieu ke hoach dau thau" xfId="1352" xr:uid="{00000000-0005-0000-0000-000065050000}"/>
    <cellStyle name="Dziesiętny [0]_Invoices2001Slovakia_01_Nha so 1_Dien_bieu ke hoach dau thau" xfId="1353" xr:uid="{00000000-0005-0000-0000-000066050000}"/>
    <cellStyle name="Dziesietny [0]_Invoices2001Slovakia_01_Nha so 1_Dien_bieu ke hoach dau thau 2" xfId="1354" xr:uid="{00000000-0005-0000-0000-000067050000}"/>
    <cellStyle name="Dziesiętny [0]_Invoices2001Slovakia_01_Nha so 1_Dien_bieu ke hoach dau thau 2" xfId="1355" xr:uid="{00000000-0005-0000-0000-000068050000}"/>
    <cellStyle name="Dziesietny [0]_Invoices2001Slovakia_01_Nha so 1_Dien_bieu ke hoach dau thau 2 2" xfId="1356" xr:uid="{00000000-0005-0000-0000-000069050000}"/>
    <cellStyle name="Dziesiętny [0]_Invoices2001Slovakia_01_Nha so 1_Dien_bieu ke hoach dau thau 2 2" xfId="1357" xr:uid="{00000000-0005-0000-0000-00006A050000}"/>
    <cellStyle name="Dziesietny [0]_Invoices2001Slovakia_01_Nha so 1_Dien_bieu ke hoach dau thau 3" xfId="1358" xr:uid="{00000000-0005-0000-0000-00006B050000}"/>
    <cellStyle name="Dziesiętny [0]_Invoices2001Slovakia_01_Nha so 1_Dien_bieu ke hoach dau thau 3" xfId="1359" xr:uid="{00000000-0005-0000-0000-00006C050000}"/>
    <cellStyle name="Dziesietny [0]_Invoices2001Slovakia_01_Nha so 1_Dien_bieu ke hoach dau thau 3 2" xfId="1360" xr:uid="{00000000-0005-0000-0000-00006D050000}"/>
    <cellStyle name="Dziesiętny [0]_Invoices2001Slovakia_01_Nha so 1_Dien_bieu ke hoach dau thau 3 2" xfId="1361" xr:uid="{00000000-0005-0000-0000-00006E050000}"/>
    <cellStyle name="Dziesietny [0]_Invoices2001Slovakia_01_Nha so 1_Dien_bieu ke hoach dau thau 4" xfId="1362" xr:uid="{00000000-0005-0000-0000-00006F050000}"/>
    <cellStyle name="Dziesiętny [0]_Invoices2001Slovakia_01_Nha so 1_Dien_bieu ke hoach dau thau 4" xfId="1363" xr:uid="{00000000-0005-0000-0000-000070050000}"/>
    <cellStyle name="Dziesietny [0]_Invoices2001Slovakia_01_Nha so 1_Dien_bieu ke hoach dau thau truong mam non SKH" xfId="1364" xr:uid="{00000000-0005-0000-0000-000071050000}"/>
    <cellStyle name="Dziesiętny [0]_Invoices2001Slovakia_01_Nha so 1_Dien_bieu ke hoach dau thau truong mam non SKH" xfId="1365" xr:uid="{00000000-0005-0000-0000-000072050000}"/>
    <cellStyle name="Dziesietny [0]_Invoices2001Slovakia_01_Nha so 1_Dien_bieu ke hoach dau thau truong mam non SKH 2" xfId="1366" xr:uid="{00000000-0005-0000-0000-000073050000}"/>
    <cellStyle name="Dziesiętny [0]_Invoices2001Slovakia_01_Nha so 1_Dien_bieu ke hoach dau thau truong mam non SKH 2" xfId="1367" xr:uid="{00000000-0005-0000-0000-000074050000}"/>
    <cellStyle name="Dziesietny [0]_Invoices2001Slovakia_01_Nha so 1_Dien_bieu ke hoach dau thau truong mam non SKH 2 2" xfId="1368" xr:uid="{00000000-0005-0000-0000-000075050000}"/>
    <cellStyle name="Dziesiętny [0]_Invoices2001Slovakia_01_Nha so 1_Dien_bieu ke hoach dau thau truong mam non SKH 2 2" xfId="1369" xr:uid="{00000000-0005-0000-0000-000076050000}"/>
    <cellStyle name="Dziesietny [0]_Invoices2001Slovakia_01_Nha so 1_Dien_bieu ke hoach dau thau truong mam non SKH 3" xfId="1370" xr:uid="{00000000-0005-0000-0000-000077050000}"/>
    <cellStyle name="Dziesiętny [0]_Invoices2001Slovakia_01_Nha so 1_Dien_bieu ke hoach dau thau truong mam non SKH 3" xfId="1371" xr:uid="{00000000-0005-0000-0000-000078050000}"/>
    <cellStyle name="Dziesietny [0]_Invoices2001Slovakia_01_Nha so 1_Dien_bieu ke hoach dau thau truong mam non SKH 3 2" xfId="1372" xr:uid="{00000000-0005-0000-0000-000079050000}"/>
    <cellStyle name="Dziesiętny [0]_Invoices2001Slovakia_01_Nha so 1_Dien_bieu ke hoach dau thau truong mam non SKH 3 2" xfId="1373" xr:uid="{00000000-0005-0000-0000-00007A050000}"/>
    <cellStyle name="Dziesietny [0]_Invoices2001Slovakia_01_Nha so 1_Dien_bieu ke hoach dau thau truong mam non SKH 4" xfId="1374" xr:uid="{00000000-0005-0000-0000-00007B050000}"/>
    <cellStyle name="Dziesiętny [0]_Invoices2001Slovakia_01_Nha so 1_Dien_bieu ke hoach dau thau truong mam non SKH 4" xfId="1375" xr:uid="{00000000-0005-0000-0000-00007C050000}"/>
    <cellStyle name="Dziesietny [0]_Invoices2001Slovakia_01_Nha so 1_Dien_bieu tong hop lai kh von 2011 gui phong TH-KTDN" xfId="1376" xr:uid="{00000000-0005-0000-0000-00007D050000}"/>
    <cellStyle name="Dziesiętny [0]_Invoices2001Slovakia_01_Nha so 1_Dien_bieu tong hop lai kh von 2011 gui phong TH-KTDN" xfId="1377" xr:uid="{00000000-0005-0000-0000-00007E050000}"/>
    <cellStyle name="Dziesietny [0]_Invoices2001Slovakia_01_Nha so 1_Dien_bieu tong hop lai kh von 2011 gui phong TH-KTDN 2" xfId="1378" xr:uid="{00000000-0005-0000-0000-00007F050000}"/>
    <cellStyle name="Dziesiętny [0]_Invoices2001Slovakia_01_Nha so 1_Dien_bieu tong hop lai kh von 2011 gui phong TH-KTDN 2" xfId="1379" xr:uid="{00000000-0005-0000-0000-000080050000}"/>
    <cellStyle name="Dziesietny [0]_Invoices2001Slovakia_01_Nha so 1_Dien_bieu tong hop lai kh von 2011 gui phong TH-KTDN 2 2" xfId="1380" xr:uid="{00000000-0005-0000-0000-000081050000}"/>
    <cellStyle name="Dziesiętny [0]_Invoices2001Slovakia_01_Nha so 1_Dien_bieu tong hop lai kh von 2011 gui phong TH-KTDN 2 2" xfId="1381" xr:uid="{00000000-0005-0000-0000-000082050000}"/>
    <cellStyle name="Dziesietny [0]_Invoices2001Slovakia_01_Nha so 1_Dien_bieu tong hop lai kh von 2011 gui phong TH-KTDN 3" xfId="1382" xr:uid="{00000000-0005-0000-0000-000083050000}"/>
    <cellStyle name="Dziesiętny [0]_Invoices2001Slovakia_01_Nha so 1_Dien_bieu tong hop lai kh von 2011 gui phong TH-KTDN 3" xfId="1383" xr:uid="{00000000-0005-0000-0000-000084050000}"/>
    <cellStyle name="Dziesietny [0]_Invoices2001Slovakia_01_Nha so 1_Dien_bieu tong hop lai kh von 2011 gui phong TH-KTDN 3 2" xfId="1384" xr:uid="{00000000-0005-0000-0000-000085050000}"/>
    <cellStyle name="Dziesiętny [0]_Invoices2001Slovakia_01_Nha so 1_Dien_bieu tong hop lai kh von 2011 gui phong TH-KTDN 3 2" xfId="1385" xr:uid="{00000000-0005-0000-0000-000086050000}"/>
    <cellStyle name="Dziesietny [0]_Invoices2001Slovakia_01_Nha so 1_Dien_bieu tong hop lai kh von 2011 gui phong TH-KTDN 4" xfId="8311" xr:uid="{00000000-0005-0000-0000-000087050000}"/>
    <cellStyle name="Dziesiętny [0]_Invoices2001Slovakia_01_Nha so 1_Dien_bieu tong hop lai kh von 2011 gui phong TH-KTDN 4" xfId="8312" xr:uid="{00000000-0005-0000-0000-000088050000}"/>
    <cellStyle name="Dziesietny [0]_Invoices2001Slovakia_01_Nha so 1_Dien_bieu tong hop lai kh von 2011 gui phong TH-KTDN_BIEU KE HOACH  2015 (KTN 6.11 sua)" xfId="1386" xr:uid="{00000000-0005-0000-0000-000089050000}"/>
    <cellStyle name="Dziesiętny [0]_Invoices2001Slovakia_01_Nha so 1_Dien_bieu tong hop lai kh von 2011 gui phong TH-KTDN_BIEU KE HOACH  2015 (KTN 6.11 sua)" xfId="1387" xr:uid="{00000000-0005-0000-0000-00008A050000}"/>
    <cellStyle name="Dziesietny [0]_Invoices2001Slovakia_01_Nha so 1_Dien_Book1" xfId="1388" xr:uid="{00000000-0005-0000-0000-00008B050000}"/>
    <cellStyle name="Dziesiętny [0]_Invoices2001Slovakia_01_Nha so 1_Dien_Book1" xfId="1389" xr:uid="{00000000-0005-0000-0000-00008C050000}"/>
    <cellStyle name="Dziesietny [0]_Invoices2001Slovakia_01_Nha so 1_Dien_Book1 2" xfId="1390" xr:uid="{00000000-0005-0000-0000-00008D050000}"/>
    <cellStyle name="Dziesiętny [0]_Invoices2001Slovakia_01_Nha so 1_Dien_Book1 2" xfId="1391" xr:uid="{00000000-0005-0000-0000-00008E050000}"/>
    <cellStyle name="Dziesietny [0]_Invoices2001Slovakia_01_Nha so 1_Dien_Book1 2 2" xfId="1392" xr:uid="{00000000-0005-0000-0000-00008F050000}"/>
    <cellStyle name="Dziesiętny [0]_Invoices2001Slovakia_01_Nha so 1_Dien_Book1 2 2" xfId="1393" xr:uid="{00000000-0005-0000-0000-000090050000}"/>
    <cellStyle name="Dziesietny [0]_Invoices2001Slovakia_01_Nha so 1_Dien_Book1 3" xfId="1394" xr:uid="{00000000-0005-0000-0000-000091050000}"/>
    <cellStyle name="Dziesiętny [0]_Invoices2001Slovakia_01_Nha so 1_Dien_Book1 3" xfId="1395" xr:uid="{00000000-0005-0000-0000-000092050000}"/>
    <cellStyle name="Dziesietny [0]_Invoices2001Slovakia_01_Nha so 1_Dien_Book1 3 2" xfId="1396" xr:uid="{00000000-0005-0000-0000-000093050000}"/>
    <cellStyle name="Dziesiętny [0]_Invoices2001Slovakia_01_Nha so 1_Dien_Book1 3 2" xfId="1397" xr:uid="{00000000-0005-0000-0000-000094050000}"/>
    <cellStyle name="Dziesietny [0]_Invoices2001Slovakia_01_Nha so 1_Dien_Book1 4" xfId="1398" xr:uid="{00000000-0005-0000-0000-000095050000}"/>
    <cellStyle name="Dziesiętny [0]_Invoices2001Slovakia_01_Nha so 1_Dien_Book1 4" xfId="1399" xr:uid="{00000000-0005-0000-0000-000096050000}"/>
    <cellStyle name="Dziesietny [0]_Invoices2001Slovakia_01_Nha so 1_Dien_Book1_Ke hoach 2010 (theo doi 11-8-2010)" xfId="1400" xr:uid="{00000000-0005-0000-0000-000097050000}"/>
    <cellStyle name="Dziesiętny [0]_Invoices2001Slovakia_01_Nha so 1_Dien_Book1_Ke hoach 2010 (theo doi 11-8-2010)" xfId="1401" xr:uid="{00000000-0005-0000-0000-000098050000}"/>
    <cellStyle name="Dziesietny [0]_Invoices2001Slovakia_01_Nha so 1_Dien_Book1_Ke hoach 2010 (theo doi 11-8-2010) 2" xfId="1402" xr:uid="{00000000-0005-0000-0000-000099050000}"/>
    <cellStyle name="Dziesiętny [0]_Invoices2001Slovakia_01_Nha so 1_Dien_Book1_Ke hoach 2010 (theo doi 11-8-2010) 2" xfId="1403" xr:uid="{00000000-0005-0000-0000-00009A050000}"/>
    <cellStyle name="Dziesietny [0]_Invoices2001Slovakia_01_Nha so 1_Dien_Book1_Ke hoach 2010 (theo doi 11-8-2010) 2 2" xfId="1404" xr:uid="{00000000-0005-0000-0000-00009B050000}"/>
    <cellStyle name="Dziesiętny [0]_Invoices2001Slovakia_01_Nha so 1_Dien_Book1_Ke hoach 2010 (theo doi 11-8-2010) 2 2" xfId="1405" xr:uid="{00000000-0005-0000-0000-00009C050000}"/>
    <cellStyle name="Dziesietny [0]_Invoices2001Slovakia_01_Nha so 1_Dien_Book1_Ke hoach 2010 (theo doi 11-8-2010) 3" xfId="1406" xr:uid="{00000000-0005-0000-0000-00009D050000}"/>
    <cellStyle name="Dziesiętny [0]_Invoices2001Slovakia_01_Nha so 1_Dien_Book1_Ke hoach 2010 (theo doi 11-8-2010) 3" xfId="1407" xr:uid="{00000000-0005-0000-0000-00009E050000}"/>
    <cellStyle name="Dziesietny [0]_Invoices2001Slovakia_01_Nha so 1_Dien_Book1_Ke hoach 2010 (theo doi 11-8-2010) 3 2" xfId="1408" xr:uid="{00000000-0005-0000-0000-00009F050000}"/>
    <cellStyle name="Dziesiętny [0]_Invoices2001Slovakia_01_Nha so 1_Dien_Book1_Ke hoach 2010 (theo doi 11-8-2010) 3 2" xfId="1409" xr:uid="{00000000-0005-0000-0000-0000A0050000}"/>
    <cellStyle name="Dziesietny [0]_Invoices2001Slovakia_01_Nha so 1_Dien_Book1_Ke hoach 2010 (theo doi 11-8-2010) 4" xfId="8313" xr:uid="{00000000-0005-0000-0000-0000A1050000}"/>
    <cellStyle name="Dziesiętny [0]_Invoices2001Slovakia_01_Nha so 1_Dien_Book1_Ke hoach 2010 (theo doi 11-8-2010) 4" xfId="8314" xr:uid="{00000000-0005-0000-0000-0000A2050000}"/>
    <cellStyle name="Dziesietny [0]_Invoices2001Slovakia_01_Nha so 1_Dien_Book1_Ke hoach 2010 (theo doi 11-8-2010)_BIEU KE HOACH  2015 (KTN 6.11 sua)" xfId="1410" xr:uid="{00000000-0005-0000-0000-0000A3050000}"/>
    <cellStyle name="Dziesiętny [0]_Invoices2001Slovakia_01_Nha so 1_Dien_Book1_Ke hoach 2010 (theo doi 11-8-2010)_BIEU KE HOACH  2015 (KTN 6.11 sua)" xfId="1411" xr:uid="{00000000-0005-0000-0000-0000A4050000}"/>
    <cellStyle name="Dziesietny [0]_Invoices2001Slovakia_01_Nha so 1_Dien_Book1_ke hoach dau thau 30-6-2010" xfId="1412" xr:uid="{00000000-0005-0000-0000-0000A5050000}"/>
    <cellStyle name="Dziesiętny [0]_Invoices2001Slovakia_01_Nha so 1_Dien_Book1_ke hoach dau thau 30-6-2010" xfId="1413" xr:uid="{00000000-0005-0000-0000-0000A6050000}"/>
    <cellStyle name="Dziesietny [0]_Invoices2001Slovakia_01_Nha so 1_Dien_Book1_ke hoach dau thau 30-6-2010 2" xfId="1414" xr:uid="{00000000-0005-0000-0000-0000A7050000}"/>
    <cellStyle name="Dziesiętny [0]_Invoices2001Slovakia_01_Nha so 1_Dien_Book1_ke hoach dau thau 30-6-2010 2" xfId="1415" xr:uid="{00000000-0005-0000-0000-0000A8050000}"/>
    <cellStyle name="Dziesietny [0]_Invoices2001Slovakia_01_Nha so 1_Dien_Book1_ke hoach dau thau 30-6-2010 2 2" xfId="1416" xr:uid="{00000000-0005-0000-0000-0000A9050000}"/>
    <cellStyle name="Dziesiętny [0]_Invoices2001Slovakia_01_Nha so 1_Dien_Book1_ke hoach dau thau 30-6-2010 2 2" xfId="1417" xr:uid="{00000000-0005-0000-0000-0000AA050000}"/>
    <cellStyle name="Dziesietny [0]_Invoices2001Slovakia_01_Nha so 1_Dien_Book1_ke hoach dau thau 30-6-2010 3" xfId="1418" xr:uid="{00000000-0005-0000-0000-0000AB050000}"/>
    <cellStyle name="Dziesiętny [0]_Invoices2001Slovakia_01_Nha so 1_Dien_Book1_ke hoach dau thau 30-6-2010 3" xfId="1419" xr:uid="{00000000-0005-0000-0000-0000AC050000}"/>
    <cellStyle name="Dziesietny [0]_Invoices2001Slovakia_01_Nha so 1_Dien_Book1_ke hoach dau thau 30-6-2010 3 2" xfId="1420" xr:uid="{00000000-0005-0000-0000-0000AD050000}"/>
    <cellStyle name="Dziesiętny [0]_Invoices2001Slovakia_01_Nha so 1_Dien_Book1_ke hoach dau thau 30-6-2010 3 2" xfId="1421" xr:uid="{00000000-0005-0000-0000-0000AE050000}"/>
    <cellStyle name="Dziesietny [0]_Invoices2001Slovakia_01_Nha so 1_Dien_Book1_ke hoach dau thau 30-6-2010 4" xfId="8315" xr:uid="{00000000-0005-0000-0000-0000AF050000}"/>
    <cellStyle name="Dziesiętny [0]_Invoices2001Slovakia_01_Nha so 1_Dien_Book1_ke hoach dau thau 30-6-2010 4" xfId="8316" xr:uid="{00000000-0005-0000-0000-0000B0050000}"/>
    <cellStyle name="Dziesietny [0]_Invoices2001Slovakia_01_Nha so 1_Dien_Book1_ke hoach dau thau 30-6-2010_BIEU KE HOACH  2015 (KTN 6.11 sua)" xfId="1422" xr:uid="{00000000-0005-0000-0000-0000B1050000}"/>
    <cellStyle name="Dziesiętny [0]_Invoices2001Slovakia_01_Nha so 1_Dien_Book1_ke hoach dau thau 30-6-2010_BIEU KE HOACH  2015 (KTN 6.11 sua)" xfId="1423" xr:uid="{00000000-0005-0000-0000-0000B2050000}"/>
    <cellStyle name="Dziesietny [0]_Invoices2001Slovakia_01_Nha so 1_Dien_Copy of KH PHAN BO VON ĐỐI ỨNG NAM 2011 (30 TY phuong án gop WB)" xfId="1424" xr:uid="{00000000-0005-0000-0000-0000B3050000}"/>
    <cellStyle name="Dziesiętny [0]_Invoices2001Slovakia_01_Nha so 1_Dien_Copy of KH PHAN BO VON ĐỐI ỨNG NAM 2011 (30 TY phuong án gop WB)" xfId="1425" xr:uid="{00000000-0005-0000-0000-0000B4050000}"/>
    <cellStyle name="Dziesietny [0]_Invoices2001Slovakia_01_Nha so 1_Dien_Copy of KH PHAN BO VON ĐỐI ỨNG NAM 2011 (30 TY phuong án gop WB) 2" xfId="1426" xr:uid="{00000000-0005-0000-0000-0000B5050000}"/>
    <cellStyle name="Dziesiętny [0]_Invoices2001Slovakia_01_Nha so 1_Dien_Copy of KH PHAN BO VON ĐỐI ỨNG NAM 2011 (30 TY phuong án gop WB) 2" xfId="1427" xr:uid="{00000000-0005-0000-0000-0000B6050000}"/>
    <cellStyle name="Dziesietny [0]_Invoices2001Slovakia_01_Nha so 1_Dien_Copy of KH PHAN BO VON ĐỐI ỨNG NAM 2011 (30 TY phuong án gop WB) 2 2" xfId="1428" xr:uid="{00000000-0005-0000-0000-0000B7050000}"/>
    <cellStyle name="Dziesiętny [0]_Invoices2001Slovakia_01_Nha so 1_Dien_Copy of KH PHAN BO VON ĐỐI ỨNG NAM 2011 (30 TY phuong án gop WB) 2 2" xfId="1429" xr:uid="{00000000-0005-0000-0000-0000B8050000}"/>
    <cellStyle name="Dziesietny [0]_Invoices2001Slovakia_01_Nha so 1_Dien_Copy of KH PHAN BO VON ĐỐI ỨNG NAM 2011 (30 TY phuong án gop WB) 3" xfId="1430" xr:uid="{00000000-0005-0000-0000-0000B9050000}"/>
    <cellStyle name="Dziesiętny [0]_Invoices2001Slovakia_01_Nha so 1_Dien_Copy of KH PHAN BO VON ĐỐI ỨNG NAM 2011 (30 TY phuong án gop WB) 3" xfId="1431" xr:uid="{00000000-0005-0000-0000-0000BA050000}"/>
    <cellStyle name="Dziesietny [0]_Invoices2001Slovakia_01_Nha so 1_Dien_Copy of KH PHAN BO VON ĐỐI ỨNG NAM 2011 (30 TY phuong án gop WB) 3 2" xfId="1432" xr:uid="{00000000-0005-0000-0000-0000BB050000}"/>
    <cellStyle name="Dziesiętny [0]_Invoices2001Slovakia_01_Nha so 1_Dien_Copy of KH PHAN BO VON ĐỐI ỨNG NAM 2011 (30 TY phuong án gop WB) 3 2" xfId="1433" xr:uid="{00000000-0005-0000-0000-0000BC050000}"/>
    <cellStyle name="Dziesietny [0]_Invoices2001Slovakia_01_Nha so 1_Dien_Copy of KH PHAN BO VON ĐỐI ỨNG NAM 2011 (30 TY phuong án gop WB) 4" xfId="8317" xr:uid="{00000000-0005-0000-0000-0000BD050000}"/>
    <cellStyle name="Dziesiętny [0]_Invoices2001Slovakia_01_Nha so 1_Dien_Copy of KH PHAN BO VON ĐỐI ỨNG NAM 2011 (30 TY phuong án gop WB) 4" xfId="8318" xr:uid="{00000000-0005-0000-0000-0000BE050000}"/>
    <cellStyle name="Dziesietny [0]_Invoices2001Slovakia_01_Nha so 1_Dien_Copy of KH PHAN BO VON ĐỐI ỨNG NAM 2011 (30 TY phuong án gop WB)_BIEU KE HOACH  2015 (KTN 6.11 sua)" xfId="1434" xr:uid="{00000000-0005-0000-0000-0000BF050000}"/>
    <cellStyle name="Dziesiętny [0]_Invoices2001Slovakia_01_Nha so 1_Dien_Copy of KH PHAN BO VON ĐỐI ỨNG NAM 2011 (30 TY phuong án gop WB)_BIEU KE HOACH  2015 (KTN 6.11 sua)" xfId="1435" xr:uid="{00000000-0005-0000-0000-0000C0050000}"/>
    <cellStyle name="Dziesietny [0]_Invoices2001Slovakia_01_Nha so 1_Dien_DTTD chieng chan Tham lai 29-9-2009" xfId="1436" xr:uid="{00000000-0005-0000-0000-0000C1050000}"/>
    <cellStyle name="Dziesiętny [0]_Invoices2001Slovakia_01_Nha so 1_Dien_DTTD chieng chan Tham lai 29-9-2009" xfId="1437" xr:uid="{00000000-0005-0000-0000-0000C2050000}"/>
    <cellStyle name="Dziesietny [0]_Invoices2001Slovakia_01_Nha so 1_Dien_DTTD chieng chan Tham lai 29-9-2009 2" xfId="1438" xr:uid="{00000000-0005-0000-0000-0000C3050000}"/>
    <cellStyle name="Dziesiętny [0]_Invoices2001Slovakia_01_Nha so 1_Dien_DTTD chieng chan Tham lai 29-9-2009 2" xfId="1439" xr:uid="{00000000-0005-0000-0000-0000C4050000}"/>
    <cellStyle name="Dziesietny [0]_Invoices2001Slovakia_01_Nha so 1_Dien_DTTD chieng chan Tham lai 29-9-2009 2 2" xfId="1440" xr:uid="{00000000-0005-0000-0000-0000C5050000}"/>
    <cellStyle name="Dziesiętny [0]_Invoices2001Slovakia_01_Nha so 1_Dien_DTTD chieng chan Tham lai 29-9-2009 2 2" xfId="1441" xr:uid="{00000000-0005-0000-0000-0000C6050000}"/>
    <cellStyle name="Dziesietny [0]_Invoices2001Slovakia_01_Nha so 1_Dien_DTTD chieng chan Tham lai 29-9-2009 3" xfId="1442" xr:uid="{00000000-0005-0000-0000-0000C7050000}"/>
    <cellStyle name="Dziesiętny [0]_Invoices2001Slovakia_01_Nha so 1_Dien_DTTD chieng chan Tham lai 29-9-2009 3" xfId="1443" xr:uid="{00000000-0005-0000-0000-0000C8050000}"/>
    <cellStyle name="Dziesietny [0]_Invoices2001Slovakia_01_Nha so 1_Dien_DTTD chieng chan Tham lai 29-9-2009 3 2" xfId="1444" xr:uid="{00000000-0005-0000-0000-0000C9050000}"/>
    <cellStyle name="Dziesiętny [0]_Invoices2001Slovakia_01_Nha so 1_Dien_DTTD chieng chan Tham lai 29-9-2009 3 2" xfId="1445" xr:uid="{00000000-0005-0000-0000-0000CA050000}"/>
    <cellStyle name="Dziesietny [0]_Invoices2001Slovakia_01_Nha so 1_Dien_DTTD chieng chan Tham lai 29-9-2009 4" xfId="8319" xr:uid="{00000000-0005-0000-0000-0000CB050000}"/>
    <cellStyle name="Dziesiętny [0]_Invoices2001Slovakia_01_Nha so 1_Dien_DTTD chieng chan Tham lai 29-9-2009 4" xfId="8320" xr:uid="{00000000-0005-0000-0000-0000CC050000}"/>
    <cellStyle name="Dziesietny [0]_Invoices2001Slovakia_01_Nha so 1_Dien_DTTD chieng chan Tham lai 29-9-2009_BIEU KE HOACH  2015 (KTN 6.11 sua)" xfId="1446" xr:uid="{00000000-0005-0000-0000-0000CD050000}"/>
    <cellStyle name="Dziesiętny [0]_Invoices2001Slovakia_01_Nha so 1_Dien_DTTD chieng chan Tham lai 29-9-2009_BIEU KE HOACH  2015 (KTN 6.11 sua)" xfId="1447" xr:uid="{00000000-0005-0000-0000-0000CE050000}"/>
    <cellStyle name="Dziesietny [0]_Invoices2001Slovakia_01_Nha so 1_Dien_Du toan nuoc San Thang (GD2)" xfId="1448" xr:uid="{00000000-0005-0000-0000-0000CF050000}"/>
    <cellStyle name="Dziesiętny [0]_Invoices2001Slovakia_01_Nha so 1_Dien_Du toan nuoc San Thang (GD2)" xfId="1449" xr:uid="{00000000-0005-0000-0000-0000D0050000}"/>
    <cellStyle name="Dziesietny [0]_Invoices2001Slovakia_01_Nha so 1_Dien_Du toan nuoc San Thang (GD2) 2" xfId="1450" xr:uid="{00000000-0005-0000-0000-0000D1050000}"/>
    <cellStyle name="Dziesiętny [0]_Invoices2001Slovakia_01_Nha so 1_Dien_Du toan nuoc San Thang (GD2) 2" xfId="1451" xr:uid="{00000000-0005-0000-0000-0000D2050000}"/>
    <cellStyle name="Dziesietny [0]_Invoices2001Slovakia_01_Nha so 1_Dien_Du toan nuoc San Thang (GD2) 2 2" xfId="1452" xr:uid="{00000000-0005-0000-0000-0000D3050000}"/>
    <cellStyle name="Dziesiętny [0]_Invoices2001Slovakia_01_Nha so 1_Dien_Du toan nuoc San Thang (GD2) 2 2" xfId="1453" xr:uid="{00000000-0005-0000-0000-0000D4050000}"/>
    <cellStyle name="Dziesietny [0]_Invoices2001Slovakia_01_Nha so 1_Dien_Du toan nuoc San Thang (GD2) 3" xfId="1454" xr:uid="{00000000-0005-0000-0000-0000D5050000}"/>
    <cellStyle name="Dziesiętny [0]_Invoices2001Slovakia_01_Nha so 1_Dien_Du toan nuoc San Thang (GD2) 3" xfId="1455" xr:uid="{00000000-0005-0000-0000-0000D6050000}"/>
    <cellStyle name="Dziesietny [0]_Invoices2001Slovakia_01_Nha so 1_Dien_Du toan nuoc San Thang (GD2) 3 2" xfId="1456" xr:uid="{00000000-0005-0000-0000-0000D7050000}"/>
    <cellStyle name="Dziesiętny [0]_Invoices2001Slovakia_01_Nha so 1_Dien_Du toan nuoc San Thang (GD2) 3 2" xfId="1457" xr:uid="{00000000-0005-0000-0000-0000D8050000}"/>
    <cellStyle name="Dziesietny [0]_Invoices2001Slovakia_01_Nha so 1_Dien_Du toan nuoc San Thang (GD2) 4" xfId="1458" xr:uid="{00000000-0005-0000-0000-0000D9050000}"/>
    <cellStyle name="Dziesiętny [0]_Invoices2001Slovakia_01_Nha so 1_Dien_Du toan nuoc San Thang (GD2) 4" xfId="1459" xr:uid="{00000000-0005-0000-0000-0000DA050000}"/>
    <cellStyle name="Dziesietny [0]_Invoices2001Slovakia_01_Nha so 1_Dien_Ke hoach 2010 (theo doi 11-8-2010)" xfId="1460" xr:uid="{00000000-0005-0000-0000-0000DB050000}"/>
    <cellStyle name="Dziesiętny [0]_Invoices2001Slovakia_01_Nha so 1_Dien_Ke hoach 2010 (theo doi 11-8-2010)" xfId="1461" xr:uid="{00000000-0005-0000-0000-0000DC050000}"/>
    <cellStyle name="Dziesietny [0]_Invoices2001Slovakia_01_Nha so 1_Dien_Ke hoach 2010 (theo doi 11-8-2010) 2" xfId="1462" xr:uid="{00000000-0005-0000-0000-0000DD050000}"/>
    <cellStyle name="Dziesiętny [0]_Invoices2001Slovakia_01_Nha so 1_Dien_Ke hoach 2010 (theo doi 11-8-2010) 2" xfId="1463" xr:uid="{00000000-0005-0000-0000-0000DE050000}"/>
    <cellStyle name="Dziesietny [0]_Invoices2001Slovakia_01_Nha so 1_Dien_Ke hoach 2010 (theo doi 11-8-2010) 2 2" xfId="1464" xr:uid="{00000000-0005-0000-0000-0000DF050000}"/>
    <cellStyle name="Dziesiętny [0]_Invoices2001Slovakia_01_Nha so 1_Dien_Ke hoach 2010 (theo doi 11-8-2010) 2 2" xfId="1465" xr:uid="{00000000-0005-0000-0000-0000E0050000}"/>
    <cellStyle name="Dziesietny [0]_Invoices2001Slovakia_01_Nha so 1_Dien_Ke hoach 2010 (theo doi 11-8-2010) 3" xfId="1466" xr:uid="{00000000-0005-0000-0000-0000E1050000}"/>
    <cellStyle name="Dziesiętny [0]_Invoices2001Slovakia_01_Nha so 1_Dien_Ke hoach 2010 (theo doi 11-8-2010) 3" xfId="1467" xr:uid="{00000000-0005-0000-0000-0000E2050000}"/>
    <cellStyle name="Dziesietny [0]_Invoices2001Slovakia_01_Nha so 1_Dien_Ke hoach 2010 (theo doi 11-8-2010) 3 2" xfId="1468" xr:uid="{00000000-0005-0000-0000-0000E3050000}"/>
    <cellStyle name="Dziesiętny [0]_Invoices2001Slovakia_01_Nha so 1_Dien_Ke hoach 2010 (theo doi 11-8-2010) 3 2" xfId="1469" xr:uid="{00000000-0005-0000-0000-0000E4050000}"/>
    <cellStyle name="Dziesietny [0]_Invoices2001Slovakia_01_Nha so 1_Dien_Ke hoach 2010 (theo doi 11-8-2010) 4" xfId="1470" xr:uid="{00000000-0005-0000-0000-0000E5050000}"/>
    <cellStyle name="Dziesiętny [0]_Invoices2001Slovakia_01_Nha so 1_Dien_Ke hoach 2010 (theo doi 11-8-2010) 4" xfId="1471" xr:uid="{00000000-0005-0000-0000-0000E6050000}"/>
    <cellStyle name="Dziesietny [0]_Invoices2001Slovakia_01_Nha so 1_Dien_ke hoach dau thau 30-6-2010" xfId="1472" xr:uid="{00000000-0005-0000-0000-0000E7050000}"/>
    <cellStyle name="Dziesiętny [0]_Invoices2001Slovakia_01_Nha so 1_Dien_ke hoach dau thau 30-6-2010" xfId="1473" xr:uid="{00000000-0005-0000-0000-0000E8050000}"/>
    <cellStyle name="Dziesietny [0]_Invoices2001Slovakia_01_Nha so 1_Dien_ke hoach dau thau 30-6-2010 2" xfId="1474" xr:uid="{00000000-0005-0000-0000-0000E9050000}"/>
    <cellStyle name="Dziesiętny [0]_Invoices2001Slovakia_01_Nha so 1_Dien_ke hoach dau thau 30-6-2010 2" xfId="1475" xr:uid="{00000000-0005-0000-0000-0000EA050000}"/>
    <cellStyle name="Dziesietny [0]_Invoices2001Slovakia_01_Nha so 1_Dien_ke hoach dau thau 30-6-2010 2 2" xfId="1476" xr:uid="{00000000-0005-0000-0000-0000EB050000}"/>
    <cellStyle name="Dziesiętny [0]_Invoices2001Slovakia_01_Nha so 1_Dien_ke hoach dau thau 30-6-2010 2 2" xfId="1477" xr:uid="{00000000-0005-0000-0000-0000EC050000}"/>
    <cellStyle name="Dziesietny [0]_Invoices2001Slovakia_01_Nha so 1_Dien_ke hoach dau thau 30-6-2010 3" xfId="1478" xr:uid="{00000000-0005-0000-0000-0000ED050000}"/>
    <cellStyle name="Dziesiętny [0]_Invoices2001Slovakia_01_Nha so 1_Dien_ke hoach dau thau 30-6-2010 3" xfId="1479" xr:uid="{00000000-0005-0000-0000-0000EE050000}"/>
    <cellStyle name="Dziesietny [0]_Invoices2001Slovakia_01_Nha so 1_Dien_ke hoach dau thau 30-6-2010 3 2" xfId="1480" xr:uid="{00000000-0005-0000-0000-0000EF050000}"/>
    <cellStyle name="Dziesiętny [0]_Invoices2001Slovakia_01_Nha so 1_Dien_ke hoach dau thau 30-6-2010 3 2" xfId="1481" xr:uid="{00000000-0005-0000-0000-0000F0050000}"/>
    <cellStyle name="Dziesietny [0]_Invoices2001Slovakia_01_Nha so 1_Dien_ke hoach dau thau 30-6-2010 4" xfId="1482" xr:uid="{00000000-0005-0000-0000-0000F1050000}"/>
    <cellStyle name="Dziesiętny [0]_Invoices2001Slovakia_01_Nha so 1_Dien_ke hoach dau thau 30-6-2010 4" xfId="1483" xr:uid="{00000000-0005-0000-0000-0000F2050000}"/>
    <cellStyle name="Dziesietny [0]_Invoices2001Slovakia_01_Nha so 1_Dien_KH Von 2012 gui BKH 1" xfId="1484" xr:uid="{00000000-0005-0000-0000-0000F3050000}"/>
    <cellStyle name="Dziesiętny [0]_Invoices2001Slovakia_01_Nha so 1_Dien_KH Von 2012 gui BKH 1" xfId="1485" xr:uid="{00000000-0005-0000-0000-0000F4050000}"/>
    <cellStyle name="Dziesietny [0]_Invoices2001Slovakia_01_Nha so 1_Dien_KH Von 2012 gui BKH 1 2" xfId="1486" xr:uid="{00000000-0005-0000-0000-0000F5050000}"/>
    <cellStyle name="Dziesiętny [0]_Invoices2001Slovakia_01_Nha so 1_Dien_KH Von 2012 gui BKH 1 2" xfId="1487" xr:uid="{00000000-0005-0000-0000-0000F6050000}"/>
    <cellStyle name="Dziesietny [0]_Invoices2001Slovakia_01_Nha so 1_Dien_KH Von 2012 gui BKH 1 2 2" xfId="1488" xr:uid="{00000000-0005-0000-0000-0000F7050000}"/>
    <cellStyle name="Dziesiętny [0]_Invoices2001Slovakia_01_Nha so 1_Dien_KH Von 2012 gui BKH 1 2 2" xfId="1489" xr:uid="{00000000-0005-0000-0000-0000F8050000}"/>
    <cellStyle name="Dziesietny [0]_Invoices2001Slovakia_01_Nha so 1_Dien_KH Von 2012 gui BKH 1 3" xfId="1490" xr:uid="{00000000-0005-0000-0000-0000F9050000}"/>
    <cellStyle name="Dziesiętny [0]_Invoices2001Slovakia_01_Nha so 1_Dien_KH Von 2012 gui BKH 1 3" xfId="1491" xr:uid="{00000000-0005-0000-0000-0000FA050000}"/>
    <cellStyle name="Dziesietny [0]_Invoices2001Slovakia_01_Nha so 1_Dien_KH Von 2012 gui BKH 1 3 2" xfId="1492" xr:uid="{00000000-0005-0000-0000-0000FB050000}"/>
    <cellStyle name="Dziesiętny [0]_Invoices2001Slovakia_01_Nha so 1_Dien_KH Von 2012 gui BKH 1 3 2" xfId="1493" xr:uid="{00000000-0005-0000-0000-0000FC050000}"/>
    <cellStyle name="Dziesietny [0]_Invoices2001Slovakia_01_Nha so 1_Dien_KH Von 2012 gui BKH 1 4" xfId="8321" xr:uid="{00000000-0005-0000-0000-0000FD050000}"/>
    <cellStyle name="Dziesiętny [0]_Invoices2001Slovakia_01_Nha so 1_Dien_KH Von 2012 gui BKH 1 4" xfId="8322" xr:uid="{00000000-0005-0000-0000-0000FE050000}"/>
    <cellStyle name="Dziesietny [0]_Invoices2001Slovakia_01_Nha so 1_Dien_KH Von 2012 gui BKH 1_BIEU KE HOACH  2015 (KTN 6.11 sua)" xfId="1494" xr:uid="{00000000-0005-0000-0000-0000FF050000}"/>
    <cellStyle name="Dziesiętny [0]_Invoices2001Slovakia_01_Nha so 1_Dien_KH Von 2012 gui BKH 1_BIEU KE HOACH  2015 (KTN 6.11 sua)" xfId="1495" xr:uid="{00000000-0005-0000-0000-000000060000}"/>
    <cellStyle name="Dziesietny [0]_Invoices2001Slovakia_01_Nha so 1_Dien_QD ke hoach dau thau" xfId="1496" xr:uid="{00000000-0005-0000-0000-000001060000}"/>
    <cellStyle name="Dziesiętny [0]_Invoices2001Slovakia_01_Nha so 1_Dien_QD ke hoach dau thau" xfId="1497" xr:uid="{00000000-0005-0000-0000-000002060000}"/>
    <cellStyle name="Dziesietny [0]_Invoices2001Slovakia_01_Nha so 1_Dien_QD ke hoach dau thau 2" xfId="1498" xr:uid="{00000000-0005-0000-0000-000003060000}"/>
    <cellStyle name="Dziesiętny [0]_Invoices2001Slovakia_01_Nha so 1_Dien_QD ke hoach dau thau 2" xfId="1499" xr:uid="{00000000-0005-0000-0000-000004060000}"/>
    <cellStyle name="Dziesietny [0]_Invoices2001Slovakia_01_Nha so 1_Dien_QD ke hoach dau thau 2 2" xfId="1500" xr:uid="{00000000-0005-0000-0000-000005060000}"/>
    <cellStyle name="Dziesiętny [0]_Invoices2001Slovakia_01_Nha so 1_Dien_QD ke hoach dau thau 2 2" xfId="1501" xr:uid="{00000000-0005-0000-0000-000006060000}"/>
    <cellStyle name="Dziesietny [0]_Invoices2001Slovakia_01_Nha so 1_Dien_QD ke hoach dau thau 3" xfId="1502" xr:uid="{00000000-0005-0000-0000-000007060000}"/>
    <cellStyle name="Dziesiętny [0]_Invoices2001Slovakia_01_Nha so 1_Dien_QD ke hoach dau thau 3" xfId="1503" xr:uid="{00000000-0005-0000-0000-000008060000}"/>
    <cellStyle name="Dziesietny [0]_Invoices2001Slovakia_01_Nha so 1_Dien_QD ke hoach dau thau 3 2" xfId="1504" xr:uid="{00000000-0005-0000-0000-000009060000}"/>
    <cellStyle name="Dziesiętny [0]_Invoices2001Slovakia_01_Nha so 1_Dien_QD ke hoach dau thau 3 2" xfId="1505" xr:uid="{00000000-0005-0000-0000-00000A060000}"/>
    <cellStyle name="Dziesietny [0]_Invoices2001Slovakia_01_Nha so 1_Dien_QD ke hoach dau thau 4" xfId="1506" xr:uid="{00000000-0005-0000-0000-00000B060000}"/>
    <cellStyle name="Dziesiętny [0]_Invoices2001Slovakia_01_Nha so 1_Dien_QD ke hoach dau thau 4" xfId="1507" xr:uid="{00000000-0005-0000-0000-00000C060000}"/>
    <cellStyle name="Dziesietny [0]_Invoices2001Slovakia_01_Nha so 1_Dien_tinh toan hoang ha" xfId="1508" xr:uid="{00000000-0005-0000-0000-00000D060000}"/>
    <cellStyle name="Dziesiętny [0]_Invoices2001Slovakia_01_Nha so 1_Dien_tinh toan hoang ha" xfId="1509" xr:uid="{00000000-0005-0000-0000-00000E060000}"/>
    <cellStyle name="Dziesietny [0]_Invoices2001Slovakia_01_Nha so 1_Dien_tinh toan hoang ha 2" xfId="1510" xr:uid="{00000000-0005-0000-0000-00000F060000}"/>
    <cellStyle name="Dziesiętny [0]_Invoices2001Slovakia_01_Nha so 1_Dien_tinh toan hoang ha 2" xfId="1511" xr:uid="{00000000-0005-0000-0000-000010060000}"/>
    <cellStyle name="Dziesietny [0]_Invoices2001Slovakia_01_Nha so 1_Dien_tinh toan hoang ha 2 2" xfId="1512" xr:uid="{00000000-0005-0000-0000-000011060000}"/>
    <cellStyle name="Dziesiętny [0]_Invoices2001Slovakia_01_Nha so 1_Dien_tinh toan hoang ha 2 2" xfId="1513" xr:uid="{00000000-0005-0000-0000-000012060000}"/>
    <cellStyle name="Dziesietny [0]_Invoices2001Slovakia_01_Nha so 1_Dien_tinh toan hoang ha 3" xfId="1514" xr:uid="{00000000-0005-0000-0000-000013060000}"/>
    <cellStyle name="Dziesiętny [0]_Invoices2001Slovakia_01_Nha so 1_Dien_tinh toan hoang ha 3" xfId="1515" xr:uid="{00000000-0005-0000-0000-000014060000}"/>
    <cellStyle name="Dziesietny [0]_Invoices2001Slovakia_01_Nha so 1_Dien_tinh toan hoang ha 3 2" xfId="1516" xr:uid="{00000000-0005-0000-0000-000015060000}"/>
    <cellStyle name="Dziesiętny [0]_Invoices2001Slovakia_01_Nha so 1_Dien_tinh toan hoang ha 3 2" xfId="1517" xr:uid="{00000000-0005-0000-0000-000016060000}"/>
    <cellStyle name="Dziesietny [0]_Invoices2001Slovakia_01_Nha so 1_Dien_tinh toan hoang ha 4" xfId="1518" xr:uid="{00000000-0005-0000-0000-000017060000}"/>
    <cellStyle name="Dziesiętny [0]_Invoices2001Slovakia_01_Nha so 1_Dien_tinh toan hoang ha 4" xfId="1519" xr:uid="{00000000-0005-0000-0000-000018060000}"/>
    <cellStyle name="Dziesietny [0]_Invoices2001Slovakia_01_Nha so 1_Dien_Tong von ĐTPT" xfId="1520" xr:uid="{00000000-0005-0000-0000-000019060000}"/>
    <cellStyle name="Dziesiętny [0]_Invoices2001Slovakia_01_Nha so 1_Dien_Tong von ĐTPT" xfId="1521" xr:uid="{00000000-0005-0000-0000-00001A060000}"/>
    <cellStyle name="Dziesietny [0]_Invoices2001Slovakia_01_Nha so 1_Dien_Tong von ĐTPT 2" xfId="1522" xr:uid="{00000000-0005-0000-0000-00001B060000}"/>
    <cellStyle name="Dziesiętny [0]_Invoices2001Slovakia_01_Nha so 1_Dien_Tong von ĐTPT 2" xfId="1523" xr:uid="{00000000-0005-0000-0000-00001C060000}"/>
    <cellStyle name="Dziesietny [0]_Invoices2001Slovakia_01_Nha so 1_Dien_Tong von ĐTPT 2 2" xfId="1524" xr:uid="{00000000-0005-0000-0000-00001D060000}"/>
    <cellStyle name="Dziesiętny [0]_Invoices2001Slovakia_01_Nha so 1_Dien_Tong von ĐTPT 2 2" xfId="1525" xr:uid="{00000000-0005-0000-0000-00001E060000}"/>
    <cellStyle name="Dziesietny [0]_Invoices2001Slovakia_01_Nha so 1_Dien_Tong von ĐTPT 3" xfId="1526" xr:uid="{00000000-0005-0000-0000-00001F060000}"/>
    <cellStyle name="Dziesiętny [0]_Invoices2001Slovakia_01_Nha so 1_Dien_Tong von ĐTPT 3" xfId="1527" xr:uid="{00000000-0005-0000-0000-000020060000}"/>
    <cellStyle name="Dziesietny [0]_Invoices2001Slovakia_01_Nha so 1_Dien_Tong von ĐTPT 3 2" xfId="1528" xr:uid="{00000000-0005-0000-0000-000021060000}"/>
    <cellStyle name="Dziesiętny [0]_Invoices2001Slovakia_01_Nha so 1_Dien_Tong von ĐTPT 3 2" xfId="1529" xr:uid="{00000000-0005-0000-0000-000022060000}"/>
    <cellStyle name="Dziesietny [0]_Invoices2001Slovakia_01_Nha so 1_Dien_Tong von ĐTPT 4" xfId="1530" xr:uid="{00000000-0005-0000-0000-000023060000}"/>
    <cellStyle name="Dziesiętny [0]_Invoices2001Slovakia_01_Nha so 1_Dien_Tong von ĐTPT 4" xfId="1531" xr:uid="{00000000-0005-0000-0000-000024060000}"/>
    <cellStyle name="Dziesietny [0]_Invoices2001Slovakia_10_Nha so 10_Dien1" xfId="1532" xr:uid="{00000000-0005-0000-0000-000025060000}"/>
    <cellStyle name="Dziesiętny [0]_Invoices2001Slovakia_10_Nha so 10_Dien1" xfId="1533" xr:uid="{00000000-0005-0000-0000-000026060000}"/>
    <cellStyle name="Dziesietny [0]_Invoices2001Slovakia_10_Nha so 10_Dien1 2" xfId="1534" xr:uid="{00000000-0005-0000-0000-000027060000}"/>
    <cellStyle name="Dziesiętny [0]_Invoices2001Slovakia_10_Nha so 10_Dien1 2" xfId="1535" xr:uid="{00000000-0005-0000-0000-000028060000}"/>
    <cellStyle name="Dziesietny [0]_Invoices2001Slovakia_10_Nha so 10_Dien1 3" xfId="1536" xr:uid="{00000000-0005-0000-0000-000029060000}"/>
    <cellStyle name="Dziesiętny [0]_Invoices2001Slovakia_10_Nha so 10_Dien1 3" xfId="1537" xr:uid="{00000000-0005-0000-0000-00002A060000}"/>
    <cellStyle name="Dziesietny [0]_Invoices2001Slovakia_10_Nha so 10_Dien1 4" xfId="1538" xr:uid="{00000000-0005-0000-0000-00002B060000}"/>
    <cellStyle name="Dziesiętny [0]_Invoices2001Slovakia_10_Nha so 10_Dien1 4" xfId="1539" xr:uid="{00000000-0005-0000-0000-00002C060000}"/>
    <cellStyle name="Dziesietny [0]_Invoices2001Slovakia_10_Nha so 10_Dien1_bieu ke hoach dau thau" xfId="1540" xr:uid="{00000000-0005-0000-0000-00002D060000}"/>
    <cellStyle name="Dziesiętny [0]_Invoices2001Slovakia_10_Nha so 10_Dien1_bieu ke hoach dau thau" xfId="1541" xr:uid="{00000000-0005-0000-0000-00002E060000}"/>
    <cellStyle name="Dziesietny [0]_Invoices2001Slovakia_10_Nha so 10_Dien1_bieu ke hoach dau thau 2" xfId="1542" xr:uid="{00000000-0005-0000-0000-00002F060000}"/>
    <cellStyle name="Dziesiętny [0]_Invoices2001Slovakia_10_Nha so 10_Dien1_bieu ke hoach dau thau 2" xfId="1543" xr:uid="{00000000-0005-0000-0000-000030060000}"/>
    <cellStyle name="Dziesietny [0]_Invoices2001Slovakia_10_Nha so 10_Dien1_bieu ke hoach dau thau 2 2" xfId="1544" xr:uid="{00000000-0005-0000-0000-000031060000}"/>
    <cellStyle name="Dziesiętny [0]_Invoices2001Slovakia_10_Nha so 10_Dien1_bieu ke hoach dau thau 2 2" xfId="1545" xr:uid="{00000000-0005-0000-0000-000032060000}"/>
    <cellStyle name="Dziesietny [0]_Invoices2001Slovakia_10_Nha so 10_Dien1_bieu ke hoach dau thau 3" xfId="1546" xr:uid="{00000000-0005-0000-0000-000033060000}"/>
    <cellStyle name="Dziesiętny [0]_Invoices2001Slovakia_10_Nha so 10_Dien1_bieu ke hoach dau thau 3" xfId="1547" xr:uid="{00000000-0005-0000-0000-000034060000}"/>
    <cellStyle name="Dziesietny [0]_Invoices2001Slovakia_10_Nha so 10_Dien1_bieu ke hoach dau thau 3 2" xfId="1548" xr:uid="{00000000-0005-0000-0000-000035060000}"/>
    <cellStyle name="Dziesiętny [0]_Invoices2001Slovakia_10_Nha so 10_Dien1_bieu ke hoach dau thau 3 2" xfId="1549" xr:uid="{00000000-0005-0000-0000-000036060000}"/>
    <cellStyle name="Dziesietny [0]_Invoices2001Slovakia_10_Nha so 10_Dien1_bieu ke hoach dau thau 4" xfId="1550" xr:uid="{00000000-0005-0000-0000-000037060000}"/>
    <cellStyle name="Dziesiętny [0]_Invoices2001Slovakia_10_Nha so 10_Dien1_bieu ke hoach dau thau 4" xfId="1551" xr:uid="{00000000-0005-0000-0000-000038060000}"/>
    <cellStyle name="Dziesietny [0]_Invoices2001Slovakia_10_Nha so 10_Dien1_bieu ke hoach dau thau truong mam non SKH" xfId="1552" xr:uid="{00000000-0005-0000-0000-000039060000}"/>
    <cellStyle name="Dziesiętny [0]_Invoices2001Slovakia_10_Nha so 10_Dien1_bieu ke hoach dau thau truong mam non SKH" xfId="1553" xr:uid="{00000000-0005-0000-0000-00003A060000}"/>
    <cellStyle name="Dziesietny [0]_Invoices2001Slovakia_10_Nha so 10_Dien1_bieu ke hoach dau thau truong mam non SKH 2" xfId="1554" xr:uid="{00000000-0005-0000-0000-00003B060000}"/>
    <cellStyle name="Dziesiętny [0]_Invoices2001Slovakia_10_Nha so 10_Dien1_bieu ke hoach dau thau truong mam non SKH 2" xfId="1555" xr:uid="{00000000-0005-0000-0000-00003C060000}"/>
    <cellStyle name="Dziesietny [0]_Invoices2001Slovakia_10_Nha so 10_Dien1_bieu ke hoach dau thau truong mam non SKH 2 2" xfId="1556" xr:uid="{00000000-0005-0000-0000-00003D060000}"/>
    <cellStyle name="Dziesiętny [0]_Invoices2001Slovakia_10_Nha so 10_Dien1_bieu ke hoach dau thau truong mam non SKH 2 2" xfId="1557" xr:uid="{00000000-0005-0000-0000-00003E060000}"/>
    <cellStyle name="Dziesietny [0]_Invoices2001Slovakia_10_Nha so 10_Dien1_bieu ke hoach dau thau truong mam non SKH 3" xfId="1558" xr:uid="{00000000-0005-0000-0000-00003F060000}"/>
    <cellStyle name="Dziesiętny [0]_Invoices2001Slovakia_10_Nha so 10_Dien1_bieu ke hoach dau thau truong mam non SKH 3" xfId="1559" xr:uid="{00000000-0005-0000-0000-000040060000}"/>
    <cellStyle name="Dziesietny [0]_Invoices2001Slovakia_10_Nha so 10_Dien1_bieu ke hoach dau thau truong mam non SKH 3 2" xfId="1560" xr:uid="{00000000-0005-0000-0000-000041060000}"/>
    <cellStyle name="Dziesiętny [0]_Invoices2001Slovakia_10_Nha so 10_Dien1_bieu ke hoach dau thau truong mam non SKH 3 2" xfId="1561" xr:uid="{00000000-0005-0000-0000-000042060000}"/>
    <cellStyle name="Dziesietny [0]_Invoices2001Slovakia_10_Nha so 10_Dien1_bieu ke hoach dau thau truong mam non SKH 4" xfId="1562" xr:uid="{00000000-0005-0000-0000-000043060000}"/>
    <cellStyle name="Dziesiętny [0]_Invoices2001Slovakia_10_Nha so 10_Dien1_bieu ke hoach dau thau truong mam non SKH 4" xfId="1563" xr:uid="{00000000-0005-0000-0000-000044060000}"/>
    <cellStyle name="Dziesietny [0]_Invoices2001Slovakia_10_Nha so 10_Dien1_bieu tong hop lai kh von 2011 gui phong TH-KTDN" xfId="1564" xr:uid="{00000000-0005-0000-0000-000045060000}"/>
    <cellStyle name="Dziesiętny [0]_Invoices2001Slovakia_10_Nha so 10_Dien1_bieu tong hop lai kh von 2011 gui phong TH-KTDN" xfId="1565" xr:uid="{00000000-0005-0000-0000-000046060000}"/>
    <cellStyle name="Dziesietny [0]_Invoices2001Slovakia_10_Nha so 10_Dien1_bieu tong hop lai kh von 2011 gui phong TH-KTDN 2" xfId="1566" xr:uid="{00000000-0005-0000-0000-000047060000}"/>
    <cellStyle name="Dziesiętny [0]_Invoices2001Slovakia_10_Nha so 10_Dien1_bieu tong hop lai kh von 2011 gui phong TH-KTDN 2" xfId="1567" xr:uid="{00000000-0005-0000-0000-000048060000}"/>
    <cellStyle name="Dziesietny [0]_Invoices2001Slovakia_10_Nha so 10_Dien1_bieu tong hop lai kh von 2011 gui phong TH-KTDN 2 2" xfId="1568" xr:uid="{00000000-0005-0000-0000-000049060000}"/>
    <cellStyle name="Dziesiętny [0]_Invoices2001Slovakia_10_Nha so 10_Dien1_bieu tong hop lai kh von 2011 gui phong TH-KTDN 2 2" xfId="1569" xr:uid="{00000000-0005-0000-0000-00004A060000}"/>
    <cellStyle name="Dziesietny [0]_Invoices2001Slovakia_10_Nha so 10_Dien1_bieu tong hop lai kh von 2011 gui phong TH-KTDN 3" xfId="1570" xr:uid="{00000000-0005-0000-0000-00004B060000}"/>
    <cellStyle name="Dziesiętny [0]_Invoices2001Slovakia_10_Nha so 10_Dien1_bieu tong hop lai kh von 2011 gui phong TH-KTDN 3" xfId="1571" xr:uid="{00000000-0005-0000-0000-00004C060000}"/>
    <cellStyle name="Dziesietny [0]_Invoices2001Slovakia_10_Nha so 10_Dien1_bieu tong hop lai kh von 2011 gui phong TH-KTDN 3 2" xfId="1572" xr:uid="{00000000-0005-0000-0000-00004D060000}"/>
    <cellStyle name="Dziesiętny [0]_Invoices2001Slovakia_10_Nha so 10_Dien1_bieu tong hop lai kh von 2011 gui phong TH-KTDN 3 2" xfId="1573" xr:uid="{00000000-0005-0000-0000-00004E060000}"/>
    <cellStyle name="Dziesietny [0]_Invoices2001Slovakia_10_Nha so 10_Dien1_bieu tong hop lai kh von 2011 gui phong TH-KTDN 4" xfId="8323" xr:uid="{00000000-0005-0000-0000-00004F060000}"/>
    <cellStyle name="Dziesiętny [0]_Invoices2001Slovakia_10_Nha so 10_Dien1_bieu tong hop lai kh von 2011 gui phong TH-KTDN 4" xfId="8324" xr:uid="{00000000-0005-0000-0000-000050060000}"/>
    <cellStyle name="Dziesietny [0]_Invoices2001Slovakia_10_Nha so 10_Dien1_bieu tong hop lai kh von 2011 gui phong TH-KTDN_BIEU KE HOACH  2015 (KTN 6.11 sua)" xfId="1574" xr:uid="{00000000-0005-0000-0000-000051060000}"/>
    <cellStyle name="Dziesiętny [0]_Invoices2001Slovakia_10_Nha so 10_Dien1_bieu tong hop lai kh von 2011 gui phong TH-KTDN_BIEU KE HOACH  2015 (KTN 6.11 sua)" xfId="1575" xr:uid="{00000000-0005-0000-0000-000052060000}"/>
    <cellStyle name="Dziesietny [0]_Invoices2001Slovakia_10_Nha so 10_Dien1_Book1" xfId="1576" xr:uid="{00000000-0005-0000-0000-000053060000}"/>
    <cellStyle name="Dziesiętny [0]_Invoices2001Slovakia_10_Nha so 10_Dien1_Book1" xfId="1577" xr:uid="{00000000-0005-0000-0000-000054060000}"/>
    <cellStyle name="Dziesietny [0]_Invoices2001Slovakia_10_Nha so 10_Dien1_Book1 2" xfId="1578" xr:uid="{00000000-0005-0000-0000-000055060000}"/>
    <cellStyle name="Dziesiętny [0]_Invoices2001Slovakia_10_Nha so 10_Dien1_Book1 2" xfId="1579" xr:uid="{00000000-0005-0000-0000-000056060000}"/>
    <cellStyle name="Dziesietny [0]_Invoices2001Slovakia_10_Nha so 10_Dien1_Book1 2 2" xfId="1580" xr:uid="{00000000-0005-0000-0000-000057060000}"/>
    <cellStyle name="Dziesiętny [0]_Invoices2001Slovakia_10_Nha so 10_Dien1_Book1 2 2" xfId="1581" xr:uid="{00000000-0005-0000-0000-000058060000}"/>
    <cellStyle name="Dziesietny [0]_Invoices2001Slovakia_10_Nha so 10_Dien1_Book1 3" xfId="1582" xr:uid="{00000000-0005-0000-0000-000059060000}"/>
    <cellStyle name="Dziesiętny [0]_Invoices2001Slovakia_10_Nha so 10_Dien1_Book1 3" xfId="1583" xr:uid="{00000000-0005-0000-0000-00005A060000}"/>
    <cellStyle name="Dziesietny [0]_Invoices2001Slovakia_10_Nha so 10_Dien1_Book1 3 2" xfId="1584" xr:uid="{00000000-0005-0000-0000-00005B060000}"/>
    <cellStyle name="Dziesiętny [0]_Invoices2001Slovakia_10_Nha so 10_Dien1_Book1 3 2" xfId="1585" xr:uid="{00000000-0005-0000-0000-00005C060000}"/>
    <cellStyle name="Dziesietny [0]_Invoices2001Slovakia_10_Nha so 10_Dien1_Book1 4" xfId="1586" xr:uid="{00000000-0005-0000-0000-00005D060000}"/>
    <cellStyle name="Dziesiętny [0]_Invoices2001Slovakia_10_Nha so 10_Dien1_Book1 4" xfId="1587" xr:uid="{00000000-0005-0000-0000-00005E060000}"/>
    <cellStyle name="Dziesietny [0]_Invoices2001Slovakia_10_Nha so 10_Dien1_Book1_Ke hoach 2010 (theo doi 11-8-2010)" xfId="1588" xr:uid="{00000000-0005-0000-0000-00005F060000}"/>
    <cellStyle name="Dziesiętny [0]_Invoices2001Slovakia_10_Nha so 10_Dien1_Book1_Ke hoach 2010 (theo doi 11-8-2010)" xfId="1589" xr:uid="{00000000-0005-0000-0000-000060060000}"/>
    <cellStyle name="Dziesietny [0]_Invoices2001Slovakia_10_Nha so 10_Dien1_Book1_Ke hoach 2010 (theo doi 11-8-2010) 2" xfId="1590" xr:uid="{00000000-0005-0000-0000-000061060000}"/>
    <cellStyle name="Dziesiętny [0]_Invoices2001Slovakia_10_Nha so 10_Dien1_Book1_Ke hoach 2010 (theo doi 11-8-2010) 2" xfId="1591" xr:uid="{00000000-0005-0000-0000-000062060000}"/>
    <cellStyle name="Dziesietny [0]_Invoices2001Slovakia_10_Nha so 10_Dien1_Book1_Ke hoach 2010 (theo doi 11-8-2010) 2 2" xfId="1592" xr:uid="{00000000-0005-0000-0000-000063060000}"/>
    <cellStyle name="Dziesiętny [0]_Invoices2001Slovakia_10_Nha so 10_Dien1_Book1_Ke hoach 2010 (theo doi 11-8-2010) 2 2" xfId="1593" xr:uid="{00000000-0005-0000-0000-000064060000}"/>
    <cellStyle name="Dziesietny [0]_Invoices2001Slovakia_10_Nha so 10_Dien1_Book1_Ke hoach 2010 (theo doi 11-8-2010) 3" xfId="1594" xr:uid="{00000000-0005-0000-0000-000065060000}"/>
    <cellStyle name="Dziesiętny [0]_Invoices2001Slovakia_10_Nha so 10_Dien1_Book1_Ke hoach 2010 (theo doi 11-8-2010) 3" xfId="1595" xr:uid="{00000000-0005-0000-0000-000066060000}"/>
    <cellStyle name="Dziesietny [0]_Invoices2001Slovakia_10_Nha so 10_Dien1_Book1_Ke hoach 2010 (theo doi 11-8-2010) 3 2" xfId="1596" xr:uid="{00000000-0005-0000-0000-000067060000}"/>
    <cellStyle name="Dziesiętny [0]_Invoices2001Slovakia_10_Nha so 10_Dien1_Book1_Ke hoach 2010 (theo doi 11-8-2010) 3 2" xfId="1597" xr:uid="{00000000-0005-0000-0000-000068060000}"/>
    <cellStyle name="Dziesietny [0]_Invoices2001Slovakia_10_Nha so 10_Dien1_Book1_Ke hoach 2010 (theo doi 11-8-2010) 4" xfId="8325" xr:uid="{00000000-0005-0000-0000-000069060000}"/>
    <cellStyle name="Dziesiętny [0]_Invoices2001Slovakia_10_Nha so 10_Dien1_Book1_Ke hoach 2010 (theo doi 11-8-2010) 4" xfId="8326" xr:uid="{00000000-0005-0000-0000-00006A060000}"/>
    <cellStyle name="Dziesietny [0]_Invoices2001Slovakia_10_Nha so 10_Dien1_Book1_Ke hoach 2010 (theo doi 11-8-2010)_BIEU KE HOACH  2015 (KTN 6.11 sua)" xfId="1598" xr:uid="{00000000-0005-0000-0000-00006B060000}"/>
    <cellStyle name="Dziesiętny [0]_Invoices2001Slovakia_10_Nha so 10_Dien1_Book1_Ke hoach 2010 (theo doi 11-8-2010)_BIEU KE HOACH  2015 (KTN 6.11 sua)" xfId="1599" xr:uid="{00000000-0005-0000-0000-00006C060000}"/>
    <cellStyle name="Dziesietny [0]_Invoices2001Slovakia_10_Nha so 10_Dien1_Book1_ke hoach dau thau 30-6-2010" xfId="1600" xr:uid="{00000000-0005-0000-0000-00006D060000}"/>
    <cellStyle name="Dziesiętny [0]_Invoices2001Slovakia_10_Nha so 10_Dien1_Book1_ke hoach dau thau 30-6-2010" xfId="1601" xr:uid="{00000000-0005-0000-0000-00006E060000}"/>
    <cellStyle name="Dziesietny [0]_Invoices2001Slovakia_10_Nha so 10_Dien1_Book1_ke hoach dau thau 30-6-2010 2" xfId="1602" xr:uid="{00000000-0005-0000-0000-00006F060000}"/>
    <cellStyle name="Dziesiętny [0]_Invoices2001Slovakia_10_Nha so 10_Dien1_Book1_ke hoach dau thau 30-6-2010 2" xfId="1603" xr:uid="{00000000-0005-0000-0000-000070060000}"/>
    <cellStyle name="Dziesietny [0]_Invoices2001Slovakia_10_Nha so 10_Dien1_Book1_ke hoach dau thau 30-6-2010 2 2" xfId="1604" xr:uid="{00000000-0005-0000-0000-000071060000}"/>
    <cellStyle name="Dziesiętny [0]_Invoices2001Slovakia_10_Nha so 10_Dien1_Book1_ke hoach dau thau 30-6-2010 2 2" xfId="1605" xr:uid="{00000000-0005-0000-0000-000072060000}"/>
    <cellStyle name="Dziesietny [0]_Invoices2001Slovakia_10_Nha so 10_Dien1_Book1_ke hoach dau thau 30-6-2010 3" xfId="1606" xr:uid="{00000000-0005-0000-0000-000073060000}"/>
    <cellStyle name="Dziesiętny [0]_Invoices2001Slovakia_10_Nha so 10_Dien1_Book1_ke hoach dau thau 30-6-2010 3" xfId="1607" xr:uid="{00000000-0005-0000-0000-000074060000}"/>
    <cellStyle name="Dziesietny [0]_Invoices2001Slovakia_10_Nha so 10_Dien1_Book1_ke hoach dau thau 30-6-2010 3 2" xfId="1608" xr:uid="{00000000-0005-0000-0000-000075060000}"/>
    <cellStyle name="Dziesiętny [0]_Invoices2001Slovakia_10_Nha so 10_Dien1_Book1_ke hoach dau thau 30-6-2010 3 2" xfId="1609" xr:uid="{00000000-0005-0000-0000-000076060000}"/>
    <cellStyle name="Dziesietny [0]_Invoices2001Slovakia_10_Nha so 10_Dien1_Book1_ke hoach dau thau 30-6-2010 4" xfId="8327" xr:uid="{00000000-0005-0000-0000-000077060000}"/>
    <cellStyle name="Dziesiętny [0]_Invoices2001Slovakia_10_Nha so 10_Dien1_Book1_ke hoach dau thau 30-6-2010 4" xfId="8328" xr:uid="{00000000-0005-0000-0000-000078060000}"/>
    <cellStyle name="Dziesietny [0]_Invoices2001Slovakia_10_Nha so 10_Dien1_Book1_ke hoach dau thau 30-6-2010_BIEU KE HOACH  2015 (KTN 6.11 sua)" xfId="1610" xr:uid="{00000000-0005-0000-0000-000079060000}"/>
    <cellStyle name="Dziesiętny [0]_Invoices2001Slovakia_10_Nha so 10_Dien1_Book1_ke hoach dau thau 30-6-2010_BIEU KE HOACH  2015 (KTN 6.11 sua)" xfId="1611" xr:uid="{00000000-0005-0000-0000-00007A060000}"/>
    <cellStyle name="Dziesietny [0]_Invoices2001Slovakia_10_Nha so 10_Dien1_Copy of KH PHAN BO VON ĐỐI ỨNG NAM 2011 (30 TY phuong án gop WB)" xfId="1612" xr:uid="{00000000-0005-0000-0000-00007B060000}"/>
    <cellStyle name="Dziesiętny [0]_Invoices2001Slovakia_10_Nha so 10_Dien1_Copy of KH PHAN BO VON ĐỐI ỨNG NAM 2011 (30 TY phuong án gop WB)" xfId="1613" xr:uid="{00000000-0005-0000-0000-00007C060000}"/>
    <cellStyle name="Dziesietny [0]_Invoices2001Slovakia_10_Nha so 10_Dien1_Copy of KH PHAN BO VON ĐỐI ỨNG NAM 2011 (30 TY phuong án gop WB) 2" xfId="1614" xr:uid="{00000000-0005-0000-0000-00007D060000}"/>
    <cellStyle name="Dziesiętny [0]_Invoices2001Slovakia_10_Nha so 10_Dien1_Copy of KH PHAN BO VON ĐỐI ỨNG NAM 2011 (30 TY phuong án gop WB) 2" xfId="1615" xr:uid="{00000000-0005-0000-0000-00007E060000}"/>
    <cellStyle name="Dziesietny [0]_Invoices2001Slovakia_10_Nha so 10_Dien1_Copy of KH PHAN BO VON ĐỐI ỨNG NAM 2011 (30 TY phuong án gop WB) 2 2" xfId="1616" xr:uid="{00000000-0005-0000-0000-00007F060000}"/>
    <cellStyle name="Dziesiętny [0]_Invoices2001Slovakia_10_Nha so 10_Dien1_Copy of KH PHAN BO VON ĐỐI ỨNG NAM 2011 (30 TY phuong án gop WB) 2 2" xfId="1617" xr:uid="{00000000-0005-0000-0000-000080060000}"/>
    <cellStyle name="Dziesietny [0]_Invoices2001Slovakia_10_Nha so 10_Dien1_Copy of KH PHAN BO VON ĐỐI ỨNG NAM 2011 (30 TY phuong án gop WB) 3" xfId="1618" xr:uid="{00000000-0005-0000-0000-000081060000}"/>
    <cellStyle name="Dziesiętny [0]_Invoices2001Slovakia_10_Nha so 10_Dien1_Copy of KH PHAN BO VON ĐỐI ỨNG NAM 2011 (30 TY phuong án gop WB) 3" xfId="1619" xr:uid="{00000000-0005-0000-0000-000082060000}"/>
    <cellStyle name="Dziesietny [0]_Invoices2001Slovakia_10_Nha so 10_Dien1_Copy of KH PHAN BO VON ĐỐI ỨNG NAM 2011 (30 TY phuong án gop WB) 3 2" xfId="1620" xr:uid="{00000000-0005-0000-0000-000083060000}"/>
    <cellStyle name="Dziesiętny [0]_Invoices2001Slovakia_10_Nha so 10_Dien1_Copy of KH PHAN BO VON ĐỐI ỨNG NAM 2011 (30 TY phuong án gop WB) 3 2" xfId="1621" xr:uid="{00000000-0005-0000-0000-000084060000}"/>
    <cellStyle name="Dziesietny [0]_Invoices2001Slovakia_10_Nha so 10_Dien1_Copy of KH PHAN BO VON ĐỐI ỨNG NAM 2011 (30 TY phuong án gop WB) 4" xfId="8329" xr:uid="{00000000-0005-0000-0000-000085060000}"/>
    <cellStyle name="Dziesiętny [0]_Invoices2001Slovakia_10_Nha so 10_Dien1_Copy of KH PHAN BO VON ĐỐI ỨNG NAM 2011 (30 TY phuong án gop WB) 4" xfId="8330" xr:uid="{00000000-0005-0000-0000-000086060000}"/>
    <cellStyle name="Dziesietny [0]_Invoices2001Slovakia_10_Nha so 10_Dien1_Copy of KH PHAN BO VON ĐỐI ỨNG NAM 2011 (30 TY phuong án gop WB)_BIEU KE HOACH  2015 (KTN 6.11 sua)" xfId="1622" xr:uid="{00000000-0005-0000-0000-000087060000}"/>
    <cellStyle name="Dziesiętny [0]_Invoices2001Slovakia_10_Nha so 10_Dien1_Copy of KH PHAN BO VON ĐỐI ỨNG NAM 2011 (30 TY phuong án gop WB)_BIEU KE HOACH  2015 (KTN 6.11 sua)" xfId="1623" xr:uid="{00000000-0005-0000-0000-000088060000}"/>
    <cellStyle name="Dziesietny [0]_Invoices2001Slovakia_10_Nha so 10_Dien1_DTTD chieng chan Tham lai 29-9-2009" xfId="1624" xr:uid="{00000000-0005-0000-0000-000089060000}"/>
    <cellStyle name="Dziesiętny [0]_Invoices2001Slovakia_10_Nha so 10_Dien1_DTTD chieng chan Tham lai 29-9-2009" xfId="1625" xr:uid="{00000000-0005-0000-0000-00008A060000}"/>
    <cellStyle name="Dziesietny [0]_Invoices2001Slovakia_10_Nha so 10_Dien1_DTTD chieng chan Tham lai 29-9-2009 2" xfId="1626" xr:uid="{00000000-0005-0000-0000-00008B060000}"/>
    <cellStyle name="Dziesiętny [0]_Invoices2001Slovakia_10_Nha so 10_Dien1_DTTD chieng chan Tham lai 29-9-2009 2" xfId="1627" xr:uid="{00000000-0005-0000-0000-00008C060000}"/>
    <cellStyle name="Dziesietny [0]_Invoices2001Slovakia_10_Nha so 10_Dien1_DTTD chieng chan Tham lai 29-9-2009 2 2" xfId="1628" xr:uid="{00000000-0005-0000-0000-00008D060000}"/>
    <cellStyle name="Dziesiętny [0]_Invoices2001Slovakia_10_Nha so 10_Dien1_DTTD chieng chan Tham lai 29-9-2009 2 2" xfId="1629" xr:uid="{00000000-0005-0000-0000-00008E060000}"/>
    <cellStyle name="Dziesietny [0]_Invoices2001Slovakia_10_Nha so 10_Dien1_DTTD chieng chan Tham lai 29-9-2009 3" xfId="1630" xr:uid="{00000000-0005-0000-0000-00008F060000}"/>
    <cellStyle name="Dziesiętny [0]_Invoices2001Slovakia_10_Nha so 10_Dien1_DTTD chieng chan Tham lai 29-9-2009 3" xfId="1631" xr:uid="{00000000-0005-0000-0000-000090060000}"/>
    <cellStyle name="Dziesietny [0]_Invoices2001Slovakia_10_Nha so 10_Dien1_DTTD chieng chan Tham lai 29-9-2009 3 2" xfId="1632" xr:uid="{00000000-0005-0000-0000-000091060000}"/>
    <cellStyle name="Dziesiętny [0]_Invoices2001Slovakia_10_Nha so 10_Dien1_DTTD chieng chan Tham lai 29-9-2009 3 2" xfId="1633" xr:uid="{00000000-0005-0000-0000-000092060000}"/>
    <cellStyle name="Dziesietny [0]_Invoices2001Slovakia_10_Nha so 10_Dien1_DTTD chieng chan Tham lai 29-9-2009 4" xfId="8331" xr:uid="{00000000-0005-0000-0000-000093060000}"/>
    <cellStyle name="Dziesiętny [0]_Invoices2001Slovakia_10_Nha so 10_Dien1_DTTD chieng chan Tham lai 29-9-2009 4" xfId="8332" xr:uid="{00000000-0005-0000-0000-000094060000}"/>
    <cellStyle name="Dziesietny [0]_Invoices2001Slovakia_10_Nha so 10_Dien1_DTTD chieng chan Tham lai 29-9-2009_BIEU KE HOACH  2015 (KTN 6.11 sua)" xfId="1634" xr:uid="{00000000-0005-0000-0000-000095060000}"/>
    <cellStyle name="Dziesiętny [0]_Invoices2001Slovakia_10_Nha so 10_Dien1_DTTD chieng chan Tham lai 29-9-2009_BIEU KE HOACH  2015 (KTN 6.11 sua)" xfId="1635" xr:uid="{00000000-0005-0000-0000-000096060000}"/>
    <cellStyle name="Dziesietny [0]_Invoices2001Slovakia_10_Nha so 10_Dien1_Du toan nuoc San Thang (GD2)" xfId="1636" xr:uid="{00000000-0005-0000-0000-000097060000}"/>
    <cellStyle name="Dziesiętny [0]_Invoices2001Slovakia_10_Nha so 10_Dien1_Du toan nuoc San Thang (GD2)" xfId="1637" xr:uid="{00000000-0005-0000-0000-000098060000}"/>
    <cellStyle name="Dziesietny [0]_Invoices2001Slovakia_10_Nha so 10_Dien1_Du toan nuoc San Thang (GD2) 2" xfId="1638" xr:uid="{00000000-0005-0000-0000-000099060000}"/>
    <cellStyle name="Dziesiętny [0]_Invoices2001Slovakia_10_Nha so 10_Dien1_Du toan nuoc San Thang (GD2) 2" xfId="1639" xr:uid="{00000000-0005-0000-0000-00009A060000}"/>
    <cellStyle name="Dziesietny [0]_Invoices2001Slovakia_10_Nha so 10_Dien1_Du toan nuoc San Thang (GD2) 2 2" xfId="1640" xr:uid="{00000000-0005-0000-0000-00009B060000}"/>
    <cellStyle name="Dziesiętny [0]_Invoices2001Slovakia_10_Nha so 10_Dien1_Du toan nuoc San Thang (GD2) 2 2" xfId="1641" xr:uid="{00000000-0005-0000-0000-00009C060000}"/>
    <cellStyle name="Dziesietny [0]_Invoices2001Slovakia_10_Nha so 10_Dien1_Du toan nuoc San Thang (GD2) 3" xfId="1642" xr:uid="{00000000-0005-0000-0000-00009D060000}"/>
    <cellStyle name="Dziesiętny [0]_Invoices2001Slovakia_10_Nha so 10_Dien1_Du toan nuoc San Thang (GD2) 3" xfId="1643" xr:uid="{00000000-0005-0000-0000-00009E060000}"/>
    <cellStyle name="Dziesietny [0]_Invoices2001Slovakia_10_Nha so 10_Dien1_Du toan nuoc San Thang (GD2) 3 2" xfId="1644" xr:uid="{00000000-0005-0000-0000-00009F060000}"/>
    <cellStyle name="Dziesiętny [0]_Invoices2001Slovakia_10_Nha so 10_Dien1_Du toan nuoc San Thang (GD2) 3 2" xfId="1645" xr:uid="{00000000-0005-0000-0000-0000A0060000}"/>
    <cellStyle name="Dziesietny [0]_Invoices2001Slovakia_10_Nha so 10_Dien1_Du toan nuoc San Thang (GD2) 4" xfId="1646" xr:uid="{00000000-0005-0000-0000-0000A1060000}"/>
    <cellStyle name="Dziesiętny [0]_Invoices2001Slovakia_10_Nha so 10_Dien1_Du toan nuoc San Thang (GD2) 4" xfId="1647" xr:uid="{00000000-0005-0000-0000-0000A2060000}"/>
    <cellStyle name="Dziesietny [0]_Invoices2001Slovakia_10_Nha so 10_Dien1_Ke hoach 2010 (theo doi 11-8-2010)" xfId="1648" xr:uid="{00000000-0005-0000-0000-0000A3060000}"/>
    <cellStyle name="Dziesiętny [0]_Invoices2001Slovakia_10_Nha so 10_Dien1_Ke hoach 2010 (theo doi 11-8-2010)" xfId="1649" xr:uid="{00000000-0005-0000-0000-0000A4060000}"/>
    <cellStyle name="Dziesietny [0]_Invoices2001Slovakia_10_Nha so 10_Dien1_Ke hoach 2010 (theo doi 11-8-2010) 2" xfId="1650" xr:uid="{00000000-0005-0000-0000-0000A5060000}"/>
    <cellStyle name="Dziesiętny [0]_Invoices2001Slovakia_10_Nha so 10_Dien1_Ke hoach 2010 (theo doi 11-8-2010) 2" xfId="1651" xr:uid="{00000000-0005-0000-0000-0000A6060000}"/>
    <cellStyle name="Dziesietny [0]_Invoices2001Slovakia_10_Nha so 10_Dien1_Ke hoach 2010 (theo doi 11-8-2010) 2 2" xfId="1652" xr:uid="{00000000-0005-0000-0000-0000A7060000}"/>
    <cellStyle name="Dziesiętny [0]_Invoices2001Slovakia_10_Nha so 10_Dien1_Ke hoach 2010 (theo doi 11-8-2010) 2 2" xfId="1653" xr:uid="{00000000-0005-0000-0000-0000A8060000}"/>
    <cellStyle name="Dziesietny [0]_Invoices2001Slovakia_10_Nha so 10_Dien1_Ke hoach 2010 (theo doi 11-8-2010) 3" xfId="1654" xr:uid="{00000000-0005-0000-0000-0000A9060000}"/>
    <cellStyle name="Dziesiętny [0]_Invoices2001Slovakia_10_Nha so 10_Dien1_Ke hoach 2010 (theo doi 11-8-2010) 3" xfId="1655" xr:uid="{00000000-0005-0000-0000-0000AA060000}"/>
    <cellStyle name="Dziesietny [0]_Invoices2001Slovakia_10_Nha so 10_Dien1_Ke hoach 2010 (theo doi 11-8-2010) 3 2" xfId="1656" xr:uid="{00000000-0005-0000-0000-0000AB060000}"/>
    <cellStyle name="Dziesiętny [0]_Invoices2001Slovakia_10_Nha so 10_Dien1_Ke hoach 2010 (theo doi 11-8-2010) 3 2" xfId="1657" xr:uid="{00000000-0005-0000-0000-0000AC060000}"/>
    <cellStyle name="Dziesietny [0]_Invoices2001Slovakia_10_Nha so 10_Dien1_Ke hoach 2010 (theo doi 11-8-2010) 4" xfId="1658" xr:uid="{00000000-0005-0000-0000-0000AD060000}"/>
    <cellStyle name="Dziesiętny [0]_Invoices2001Slovakia_10_Nha so 10_Dien1_Ke hoach 2010 (theo doi 11-8-2010) 4" xfId="1659" xr:uid="{00000000-0005-0000-0000-0000AE060000}"/>
    <cellStyle name="Dziesietny [0]_Invoices2001Slovakia_10_Nha so 10_Dien1_ke hoach dau thau 30-6-2010" xfId="1660" xr:uid="{00000000-0005-0000-0000-0000AF060000}"/>
    <cellStyle name="Dziesiętny [0]_Invoices2001Slovakia_10_Nha so 10_Dien1_ke hoach dau thau 30-6-2010" xfId="1661" xr:uid="{00000000-0005-0000-0000-0000B0060000}"/>
    <cellStyle name="Dziesietny [0]_Invoices2001Slovakia_10_Nha so 10_Dien1_ke hoach dau thau 30-6-2010 2" xfId="1662" xr:uid="{00000000-0005-0000-0000-0000B1060000}"/>
    <cellStyle name="Dziesiętny [0]_Invoices2001Slovakia_10_Nha so 10_Dien1_ke hoach dau thau 30-6-2010 2" xfId="1663" xr:uid="{00000000-0005-0000-0000-0000B2060000}"/>
    <cellStyle name="Dziesietny [0]_Invoices2001Slovakia_10_Nha so 10_Dien1_ke hoach dau thau 30-6-2010 2 2" xfId="1664" xr:uid="{00000000-0005-0000-0000-0000B3060000}"/>
    <cellStyle name="Dziesiętny [0]_Invoices2001Slovakia_10_Nha so 10_Dien1_ke hoach dau thau 30-6-2010 2 2" xfId="1665" xr:uid="{00000000-0005-0000-0000-0000B4060000}"/>
    <cellStyle name="Dziesietny [0]_Invoices2001Slovakia_10_Nha so 10_Dien1_ke hoach dau thau 30-6-2010 3" xfId="1666" xr:uid="{00000000-0005-0000-0000-0000B5060000}"/>
    <cellStyle name="Dziesiętny [0]_Invoices2001Slovakia_10_Nha so 10_Dien1_ke hoach dau thau 30-6-2010 3" xfId="1667" xr:uid="{00000000-0005-0000-0000-0000B6060000}"/>
    <cellStyle name="Dziesietny [0]_Invoices2001Slovakia_10_Nha so 10_Dien1_ke hoach dau thau 30-6-2010 3 2" xfId="1668" xr:uid="{00000000-0005-0000-0000-0000B7060000}"/>
    <cellStyle name="Dziesiętny [0]_Invoices2001Slovakia_10_Nha so 10_Dien1_ke hoach dau thau 30-6-2010 3 2" xfId="1669" xr:uid="{00000000-0005-0000-0000-0000B8060000}"/>
    <cellStyle name="Dziesietny [0]_Invoices2001Slovakia_10_Nha so 10_Dien1_ke hoach dau thau 30-6-2010 4" xfId="1670" xr:uid="{00000000-0005-0000-0000-0000B9060000}"/>
    <cellStyle name="Dziesiętny [0]_Invoices2001Slovakia_10_Nha so 10_Dien1_ke hoach dau thau 30-6-2010 4" xfId="1671" xr:uid="{00000000-0005-0000-0000-0000BA060000}"/>
    <cellStyle name="Dziesietny [0]_Invoices2001Slovakia_10_Nha so 10_Dien1_KH Von 2012 gui BKH 1" xfId="1672" xr:uid="{00000000-0005-0000-0000-0000BB060000}"/>
    <cellStyle name="Dziesiętny [0]_Invoices2001Slovakia_10_Nha so 10_Dien1_KH Von 2012 gui BKH 1" xfId="1673" xr:uid="{00000000-0005-0000-0000-0000BC060000}"/>
    <cellStyle name="Dziesietny [0]_Invoices2001Slovakia_10_Nha so 10_Dien1_KH Von 2012 gui BKH 1 2" xfId="1674" xr:uid="{00000000-0005-0000-0000-0000BD060000}"/>
    <cellStyle name="Dziesiętny [0]_Invoices2001Slovakia_10_Nha so 10_Dien1_KH Von 2012 gui BKH 1 2" xfId="1675" xr:uid="{00000000-0005-0000-0000-0000BE060000}"/>
    <cellStyle name="Dziesietny [0]_Invoices2001Slovakia_10_Nha so 10_Dien1_KH Von 2012 gui BKH 1 2 2" xfId="1676" xr:uid="{00000000-0005-0000-0000-0000BF060000}"/>
    <cellStyle name="Dziesiętny [0]_Invoices2001Slovakia_10_Nha so 10_Dien1_KH Von 2012 gui BKH 1 2 2" xfId="1677" xr:uid="{00000000-0005-0000-0000-0000C0060000}"/>
    <cellStyle name="Dziesietny [0]_Invoices2001Slovakia_10_Nha so 10_Dien1_KH Von 2012 gui BKH 1 3" xfId="1678" xr:uid="{00000000-0005-0000-0000-0000C1060000}"/>
    <cellStyle name="Dziesiętny [0]_Invoices2001Slovakia_10_Nha so 10_Dien1_KH Von 2012 gui BKH 1 3" xfId="1679" xr:uid="{00000000-0005-0000-0000-0000C2060000}"/>
    <cellStyle name="Dziesietny [0]_Invoices2001Slovakia_10_Nha so 10_Dien1_KH Von 2012 gui BKH 1 3 2" xfId="1680" xr:uid="{00000000-0005-0000-0000-0000C3060000}"/>
    <cellStyle name="Dziesiętny [0]_Invoices2001Slovakia_10_Nha so 10_Dien1_KH Von 2012 gui BKH 1 3 2" xfId="1681" xr:uid="{00000000-0005-0000-0000-0000C4060000}"/>
    <cellStyle name="Dziesietny [0]_Invoices2001Slovakia_10_Nha so 10_Dien1_KH Von 2012 gui BKH 1 4" xfId="8333" xr:uid="{00000000-0005-0000-0000-0000C5060000}"/>
    <cellStyle name="Dziesiętny [0]_Invoices2001Slovakia_10_Nha so 10_Dien1_KH Von 2012 gui BKH 1 4" xfId="8334" xr:uid="{00000000-0005-0000-0000-0000C6060000}"/>
    <cellStyle name="Dziesietny [0]_Invoices2001Slovakia_10_Nha so 10_Dien1_KH Von 2012 gui BKH 1_BIEU KE HOACH  2015 (KTN 6.11 sua)" xfId="1682" xr:uid="{00000000-0005-0000-0000-0000C7060000}"/>
    <cellStyle name="Dziesiętny [0]_Invoices2001Slovakia_10_Nha so 10_Dien1_KH Von 2012 gui BKH 1_BIEU KE HOACH  2015 (KTN 6.11 sua)" xfId="1683" xr:uid="{00000000-0005-0000-0000-0000C8060000}"/>
    <cellStyle name="Dziesietny [0]_Invoices2001Slovakia_10_Nha so 10_Dien1_QD ke hoach dau thau" xfId="1684" xr:uid="{00000000-0005-0000-0000-0000C9060000}"/>
    <cellStyle name="Dziesiętny [0]_Invoices2001Slovakia_10_Nha so 10_Dien1_QD ke hoach dau thau" xfId="1685" xr:uid="{00000000-0005-0000-0000-0000CA060000}"/>
    <cellStyle name="Dziesietny [0]_Invoices2001Slovakia_10_Nha so 10_Dien1_QD ke hoach dau thau 2" xfId="1686" xr:uid="{00000000-0005-0000-0000-0000CB060000}"/>
    <cellStyle name="Dziesiętny [0]_Invoices2001Slovakia_10_Nha so 10_Dien1_QD ke hoach dau thau 2" xfId="1687" xr:uid="{00000000-0005-0000-0000-0000CC060000}"/>
    <cellStyle name="Dziesietny [0]_Invoices2001Slovakia_10_Nha so 10_Dien1_QD ke hoach dau thau 2 2" xfId="1688" xr:uid="{00000000-0005-0000-0000-0000CD060000}"/>
    <cellStyle name="Dziesiętny [0]_Invoices2001Slovakia_10_Nha so 10_Dien1_QD ke hoach dau thau 2 2" xfId="1689" xr:uid="{00000000-0005-0000-0000-0000CE060000}"/>
    <cellStyle name="Dziesietny [0]_Invoices2001Slovakia_10_Nha so 10_Dien1_QD ke hoach dau thau 3" xfId="1690" xr:uid="{00000000-0005-0000-0000-0000CF060000}"/>
    <cellStyle name="Dziesiętny [0]_Invoices2001Slovakia_10_Nha so 10_Dien1_QD ke hoach dau thau 3" xfId="1691" xr:uid="{00000000-0005-0000-0000-0000D0060000}"/>
    <cellStyle name="Dziesietny [0]_Invoices2001Slovakia_10_Nha so 10_Dien1_QD ke hoach dau thau 3 2" xfId="1692" xr:uid="{00000000-0005-0000-0000-0000D1060000}"/>
    <cellStyle name="Dziesiętny [0]_Invoices2001Slovakia_10_Nha so 10_Dien1_QD ke hoach dau thau 3 2" xfId="1693" xr:uid="{00000000-0005-0000-0000-0000D2060000}"/>
    <cellStyle name="Dziesietny [0]_Invoices2001Slovakia_10_Nha so 10_Dien1_QD ke hoach dau thau 4" xfId="1694" xr:uid="{00000000-0005-0000-0000-0000D3060000}"/>
    <cellStyle name="Dziesiętny [0]_Invoices2001Slovakia_10_Nha so 10_Dien1_QD ke hoach dau thau 4" xfId="1695" xr:uid="{00000000-0005-0000-0000-0000D4060000}"/>
    <cellStyle name="Dziesietny [0]_Invoices2001Slovakia_10_Nha so 10_Dien1_tinh toan hoang ha" xfId="1696" xr:uid="{00000000-0005-0000-0000-0000D5060000}"/>
    <cellStyle name="Dziesiętny [0]_Invoices2001Slovakia_10_Nha so 10_Dien1_tinh toan hoang ha" xfId="1697" xr:uid="{00000000-0005-0000-0000-0000D6060000}"/>
    <cellStyle name="Dziesietny [0]_Invoices2001Slovakia_10_Nha so 10_Dien1_tinh toan hoang ha 2" xfId="1698" xr:uid="{00000000-0005-0000-0000-0000D7060000}"/>
    <cellStyle name="Dziesiętny [0]_Invoices2001Slovakia_10_Nha so 10_Dien1_tinh toan hoang ha 2" xfId="1699" xr:uid="{00000000-0005-0000-0000-0000D8060000}"/>
    <cellStyle name="Dziesietny [0]_Invoices2001Slovakia_10_Nha so 10_Dien1_tinh toan hoang ha 2 2" xfId="1700" xr:uid="{00000000-0005-0000-0000-0000D9060000}"/>
    <cellStyle name="Dziesiętny [0]_Invoices2001Slovakia_10_Nha so 10_Dien1_tinh toan hoang ha 2 2" xfId="1701" xr:uid="{00000000-0005-0000-0000-0000DA060000}"/>
    <cellStyle name="Dziesietny [0]_Invoices2001Slovakia_10_Nha so 10_Dien1_tinh toan hoang ha 3" xfId="1702" xr:uid="{00000000-0005-0000-0000-0000DB060000}"/>
    <cellStyle name="Dziesiętny [0]_Invoices2001Slovakia_10_Nha so 10_Dien1_tinh toan hoang ha 3" xfId="1703" xr:uid="{00000000-0005-0000-0000-0000DC060000}"/>
    <cellStyle name="Dziesietny [0]_Invoices2001Slovakia_10_Nha so 10_Dien1_tinh toan hoang ha 3 2" xfId="1704" xr:uid="{00000000-0005-0000-0000-0000DD060000}"/>
    <cellStyle name="Dziesiętny [0]_Invoices2001Slovakia_10_Nha so 10_Dien1_tinh toan hoang ha 3 2" xfId="1705" xr:uid="{00000000-0005-0000-0000-0000DE060000}"/>
    <cellStyle name="Dziesietny [0]_Invoices2001Slovakia_10_Nha so 10_Dien1_tinh toan hoang ha 4" xfId="1706" xr:uid="{00000000-0005-0000-0000-0000DF060000}"/>
    <cellStyle name="Dziesiętny [0]_Invoices2001Slovakia_10_Nha so 10_Dien1_tinh toan hoang ha 4" xfId="1707" xr:uid="{00000000-0005-0000-0000-0000E0060000}"/>
    <cellStyle name="Dziesietny [0]_Invoices2001Slovakia_10_Nha so 10_Dien1_Tong von ĐTPT" xfId="1708" xr:uid="{00000000-0005-0000-0000-0000E1060000}"/>
    <cellStyle name="Dziesiętny [0]_Invoices2001Slovakia_10_Nha so 10_Dien1_Tong von ĐTPT" xfId="1709" xr:uid="{00000000-0005-0000-0000-0000E2060000}"/>
    <cellStyle name="Dziesietny [0]_Invoices2001Slovakia_10_Nha so 10_Dien1_Tong von ĐTPT 2" xfId="1710" xr:uid="{00000000-0005-0000-0000-0000E3060000}"/>
    <cellStyle name="Dziesiętny [0]_Invoices2001Slovakia_10_Nha so 10_Dien1_Tong von ĐTPT 2" xfId="1711" xr:uid="{00000000-0005-0000-0000-0000E4060000}"/>
    <cellStyle name="Dziesietny [0]_Invoices2001Slovakia_10_Nha so 10_Dien1_Tong von ĐTPT 2 2" xfId="1712" xr:uid="{00000000-0005-0000-0000-0000E5060000}"/>
    <cellStyle name="Dziesiętny [0]_Invoices2001Slovakia_10_Nha so 10_Dien1_Tong von ĐTPT 2 2" xfId="1713" xr:uid="{00000000-0005-0000-0000-0000E6060000}"/>
    <cellStyle name="Dziesietny [0]_Invoices2001Slovakia_10_Nha so 10_Dien1_Tong von ĐTPT 3" xfId="1714" xr:uid="{00000000-0005-0000-0000-0000E7060000}"/>
    <cellStyle name="Dziesiętny [0]_Invoices2001Slovakia_10_Nha so 10_Dien1_Tong von ĐTPT 3" xfId="1715" xr:uid="{00000000-0005-0000-0000-0000E8060000}"/>
    <cellStyle name="Dziesietny [0]_Invoices2001Slovakia_10_Nha so 10_Dien1_Tong von ĐTPT 3 2" xfId="1716" xr:uid="{00000000-0005-0000-0000-0000E9060000}"/>
    <cellStyle name="Dziesiętny [0]_Invoices2001Slovakia_10_Nha so 10_Dien1_Tong von ĐTPT 3 2" xfId="1717" xr:uid="{00000000-0005-0000-0000-0000EA060000}"/>
    <cellStyle name="Dziesietny [0]_Invoices2001Slovakia_10_Nha so 10_Dien1_Tong von ĐTPT 4" xfId="1718" xr:uid="{00000000-0005-0000-0000-0000EB060000}"/>
    <cellStyle name="Dziesiętny [0]_Invoices2001Slovakia_10_Nha so 10_Dien1_Tong von ĐTPT 4" xfId="1719" xr:uid="{00000000-0005-0000-0000-0000EC060000}"/>
    <cellStyle name="Dziesietny [0]_Invoices2001Slovakia_bang so sanh gia tri" xfId="1720" xr:uid="{00000000-0005-0000-0000-0000ED060000}"/>
    <cellStyle name="Dziesiętny [0]_Invoices2001Slovakia_bao_cao_TH_th_cong_tac_dau_thau_-_ngay251209" xfId="1721" xr:uid="{00000000-0005-0000-0000-0000EE060000}"/>
    <cellStyle name="Dziesietny [0]_Invoices2001Slovakia_bieu tong hop lai kh von 2011 gui phong TH-KTDN" xfId="1722" xr:uid="{00000000-0005-0000-0000-0000EF060000}"/>
    <cellStyle name="Dziesiętny [0]_Invoices2001Slovakia_bieu tong hop lai kh von 2011 gui phong TH-KTDN" xfId="1723" xr:uid="{00000000-0005-0000-0000-0000F0060000}"/>
    <cellStyle name="Dziesietny [0]_Invoices2001Slovakia_bieu tong hop lai kh von 2011 gui phong TH-KTDN 2" xfId="1724" xr:uid="{00000000-0005-0000-0000-0000F1060000}"/>
    <cellStyle name="Dziesiętny [0]_Invoices2001Slovakia_bieu tong hop lai kh von 2011 gui phong TH-KTDN 2" xfId="1725" xr:uid="{00000000-0005-0000-0000-0000F2060000}"/>
    <cellStyle name="Dziesietny [0]_Invoices2001Slovakia_bieu tong hop lai kh von 2011 gui phong TH-KTDN 2 2" xfId="1726" xr:uid="{00000000-0005-0000-0000-0000F3060000}"/>
    <cellStyle name="Dziesiętny [0]_Invoices2001Slovakia_bieu tong hop lai kh von 2011 gui phong TH-KTDN 2 2" xfId="1727" xr:uid="{00000000-0005-0000-0000-0000F4060000}"/>
    <cellStyle name="Dziesietny [0]_Invoices2001Slovakia_bieu tong hop lai kh von 2011 gui phong TH-KTDN 3" xfId="1728" xr:uid="{00000000-0005-0000-0000-0000F5060000}"/>
    <cellStyle name="Dziesiętny [0]_Invoices2001Slovakia_bieu tong hop lai kh von 2011 gui phong TH-KTDN 3" xfId="1729" xr:uid="{00000000-0005-0000-0000-0000F6060000}"/>
    <cellStyle name="Dziesietny [0]_Invoices2001Slovakia_bieu tong hop lai kh von 2011 gui phong TH-KTDN 3 2" xfId="1730" xr:uid="{00000000-0005-0000-0000-0000F7060000}"/>
    <cellStyle name="Dziesiętny [0]_Invoices2001Slovakia_bieu tong hop lai kh von 2011 gui phong TH-KTDN 3 2" xfId="1731" xr:uid="{00000000-0005-0000-0000-0000F8060000}"/>
    <cellStyle name="Dziesietny [0]_Invoices2001Slovakia_bieu tong hop lai kh von 2011 gui phong TH-KTDN 4" xfId="8335" xr:uid="{00000000-0005-0000-0000-0000F9060000}"/>
    <cellStyle name="Dziesiętny [0]_Invoices2001Slovakia_bieu tong hop lai kh von 2011 gui phong TH-KTDN 4" xfId="8336" xr:uid="{00000000-0005-0000-0000-0000FA060000}"/>
    <cellStyle name="Dziesietny [0]_Invoices2001Slovakia_bieu tong hop lai kh von 2011 gui phong TH-KTDN_BIEU KE HOACH  2015 (KTN 6.11 sua)" xfId="1732" xr:uid="{00000000-0005-0000-0000-0000FB060000}"/>
    <cellStyle name="Dziesiętny [0]_Invoices2001Slovakia_bieu tong hop lai kh von 2011 gui phong TH-KTDN_BIEU KE HOACH  2015 (KTN 6.11 sua)" xfId="1733" xr:uid="{00000000-0005-0000-0000-0000FC060000}"/>
    <cellStyle name="Dziesietny [0]_Invoices2001Slovakia_BIỂU TỔNG HỢP LẦN CUỐI SỬA THEO NGHI QUYẾT SỐ 81" xfId="1734" xr:uid="{00000000-0005-0000-0000-0000FD060000}"/>
    <cellStyle name="Dziesiętny [0]_Invoices2001Slovakia_Book1" xfId="1735" xr:uid="{00000000-0005-0000-0000-0000FE060000}"/>
    <cellStyle name="Dziesietny [0]_Invoices2001Slovakia_Book1 2" xfId="8337" xr:uid="{00000000-0005-0000-0000-0000FF060000}"/>
    <cellStyle name="Dziesiętny [0]_Invoices2001Slovakia_Book1 2" xfId="8338" xr:uid="{00000000-0005-0000-0000-000000070000}"/>
    <cellStyle name="Dziesietny [0]_Invoices2001Slovakia_Book1 3" xfId="8339" xr:uid="{00000000-0005-0000-0000-000001070000}"/>
    <cellStyle name="Dziesiętny [0]_Invoices2001Slovakia_Book1 3" xfId="8340" xr:uid="{00000000-0005-0000-0000-000002070000}"/>
    <cellStyle name="Dziesietny [0]_Invoices2001Slovakia_Book1 4" xfId="8341" xr:uid="{00000000-0005-0000-0000-000003070000}"/>
    <cellStyle name="Dziesiętny [0]_Invoices2001Slovakia_Book1 4" xfId="8342" xr:uid="{00000000-0005-0000-0000-000004070000}"/>
    <cellStyle name="Dziesietny [0]_Invoices2001Slovakia_Book1_1" xfId="1736" xr:uid="{00000000-0005-0000-0000-000005070000}"/>
    <cellStyle name="Dziesiętny [0]_Invoices2001Slovakia_Book1_1" xfId="1737" xr:uid="{00000000-0005-0000-0000-000006070000}"/>
    <cellStyle name="Dziesietny [0]_Invoices2001Slovakia_Book1_1 2" xfId="1738" xr:uid="{00000000-0005-0000-0000-000007070000}"/>
    <cellStyle name="Dziesiętny [0]_Invoices2001Slovakia_Book1_1 2" xfId="1739" xr:uid="{00000000-0005-0000-0000-000008070000}"/>
    <cellStyle name="Dziesietny [0]_Invoices2001Slovakia_Book1_1 3" xfId="1740" xr:uid="{00000000-0005-0000-0000-000009070000}"/>
    <cellStyle name="Dziesiętny [0]_Invoices2001Slovakia_Book1_1 3" xfId="1741" xr:uid="{00000000-0005-0000-0000-00000A070000}"/>
    <cellStyle name="Dziesietny [0]_Invoices2001Slovakia_Book1_1 4" xfId="1742" xr:uid="{00000000-0005-0000-0000-00000B070000}"/>
    <cellStyle name="Dziesiętny [0]_Invoices2001Slovakia_Book1_1 4" xfId="1743" xr:uid="{00000000-0005-0000-0000-00000C070000}"/>
    <cellStyle name="Dziesietny [0]_Invoices2001Slovakia_Book1_1_bieu ke hoach dau thau" xfId="1744" xr:uid="{00000000-0005-0000-0000-00000D070000}"/>
    <cellStyle name="Dziesiętny [0]_Invoices2001Slovakia_Book1_1_bieu ke hoach dau thau" xfId="1745" xr:uid="{00000000-0005-0000-0000-00000E070000}"/>
    <cellStyle name="Dziesietny [0]_Invoices2001Slovakia_Book1_1_bieu ke hoach dau thau 2" xfId="1746" xr:uid="{00000000-0005-0000-0000-00000F070000}"/>
    <cellStyle name="Dziesiętny [0]_Invoices2001Slovakia_Book1_1_bieu ke hoach dau thau 2" xfId="1747" xr:uid="{00000000-0005-0000-0000-000010070000}"/>
    <cellStyle name="Dziesietny [0]_Invoices2001Slovakia_Book1_1_bieu ke hoach dau thau 2 2" xfId="1748" xr:uid="{00000000-0005-0000-0000-000011070000}"/>
    <cellStyle name="Dziesiętny [0]_Invoices2001Slovakia_Book1_1_bieu ke hoach dau thau 2 2" xfId="1749" xr:uid="{00000000-0005-0000-0000-000012070000}"/>
    <cellStyle name="Dziesietny [0]_Invoices2001Slovakia_Book1_1_bieu ke hoach dau thau 3" xfId="1750" xr:uid="{00000000-0005-0000-0000-000013070000}"/>
    <cellStyle name="Dziesiętny [0]_Invoices2001Slovakia_Book1_1_bieu ke hoach dau thau 3" xfId="1751" xr:uid="{00000000-0005-0000-0000-000014070000}"/>
    <cellStyle name="Dziesietny [0]_Invoices2001Slovakia_Book1_1_bieu ke hoach dau thau 3 2" xfId="1752" xr:uid="{00000000-0005-0000-0000-000015070000}"/>
    <cellStyle name="Dziesiętny [0]_Invoices2001Slovakia_Book1_1_bieu ke hoach dau thau 3 2" xfId="1753" xr:uid="{00000000-0005-0000-0000-000016070000}"/>
    <cellStyle name="Dziesietny [0]_Invoices2001Slovakia_Book1_1_bieu ke hoach dau thau 4" xfId="1754" xr:uid="{00000000-0005-0000-0000-000017070000}"/>
    <cellStyle name="Dziesiętny [0]_Invoices2001Slovakia_Book1_1_bieu ke hoach dau thau 4" xfId="1755" xr:uid="{00000000-0005-0000-0000-000018070000}"/>
    <cellStyle name="Dziesietny [0]_Invoices2001Slovakia_Book1_1_bieu ke hoach dau thau truong mam non SKH" xfId="1756" xr:uid="{00000000-0005-0000-0000-000019070000}"/>
    <cellStyle name="Dziesiętny [0]_Invoices2001Slovakia_Book1_1_bieu ke hoach dau thau truong mam non SKH" xfId="1757" xr:uid="{00000000-0005-0000-0000-00001A070000}"/>
    <cellStyle name="Dziesietny [0]_Invoices2001Slovakia_Book1_1_bieu ke hoach dau thau truong mam non SKH 2" xfId="1758" xr:uid="{00000000-0005-0000-0000-00001B070000}"/>
    <cellStyle name="Dziesiętny [0]_Invoices2001Slovakia_Book1_1_bieu ke hoach dau thau truong mam non SKH 2" xfId="1759" xr:uid="{00000000-0005-0000-0000-00001C070000}"/>
    <cellStyle name="Dziesietny [0]_Invoices2001Slovakia_Book1_1_bieu ke hoach dau thau truong mam non SKH 2 2" xfId="1760" xr:uid="{00000000-0005-0000-0000-00001D070000}"/>
    <cellStyle name="Dziesiętny [0]_Invoices2001Slovakia_Book1_1_bieu ke hoach dau thau truong mam non SKH 2 2" xfId="1761" xr:uid="{00000000-0005-0000-0000-00001E070000}"/>
    <cellStyle name="Dziesietny [0]_Invoices2001Slovakia_Book1_1_bieu ke hoach dau thau truong mam non SKH 3" xfId="1762" xr:uid="{00000000-0005-0000-0000-00001F070000}"/>
    <cellStyle name="Dziesiętny [0]_Invoices2001Slovakia_Book1_1_bieu ke hoach dau thau truong mam non SKH 3" xfId="1763" xr:uid="{00000000-0005-0000-0000-000020070000}"/>
    <cellStyle name="Dziesietny [0]_Invoices2001Slovakia_Book1_1_bieu ke hoach dau thau truong mam non SKH 3 2" xfId="1764" xr:uid="{00000000-0005-0000-0000-000021070000}"/>
    <cellStyle name="Dziesiętny [0]_Invoices2001Slovakia_Book1_1_bieu ke hoach dau thau truong mam non SKH 3 2" xfId="1765" xr:uid="{00000000-0005-0000-0000-000022070000}"/>
    <cellStyle name="Dziesietny [0]_Invoices2001Slovakia_Book1_1_bieu ke hoach dau thau truong mam non SKH 4" xfId="1766" xr:uid="{00000000-0005-0000-0000-000023070000}"/>
    <cellStyle name="Dziesiętny [0]_Invoices2001Slovakia_Book1_1_bieu ke hoach dau thau truong mam non SKH 4" xfId="1767" xr:uid="{00000000-0005-0000-0000-000024070000}"/>
    <cellStyle name="Dziesietny [0]_Invoices2001Slovakia_Book1_1_bieu tong hop lai kh von 2011 gui phong TH-KTDN" xfId="1768" xr:uid="{00000000-0005-0000-0000-000025070000}"/>
    <cellStyle name="Dziesiętny [0]_Invoices2001Slovakia_Book1_1_bieu tong hop lai kh von 2011 gui phong TH-KTDN" xfId="1769" xr:uid="{00000000-0005-0000-0000-000026070000}"/>
    <cellStyle name="Dziesietny [0]_Invoices2001Slovakia_Book1_1_bieu tong hop lai kh von 2011 gui phong TH-KTDN 2" xfId="1770" xr:uid="{00000000-0005-0000-0000-000027070000}"/>
    <cellStyle name="Dziesiętny [0]_Invoices2001Slovakia_Book1_1_bieu tong hop lai kh von 2011 gui phong TH-KTDN 2" xfId="1771" xr:uid="{00000000-0005-0000-0000-000028070000}"/>
    <cellStyle name="Dziesietny [0]_Invoices2001Slovakia_Book1_1_bieu tong hop lai kh von 2011 gui phong TH-KTDN 2 2" xfId="1772" xr:uid="{00000000-0005-0000-0000-000029070000}"/>
    <cellStyle name="Dziesiętny [0]_Invoices2001Slovakia_Book1_1_bieu tong hop lai kh von 2011 gui phong TH-KTDN 2 2" xfId="1773" xr:uid="{00000000-0005-0000-0000-00002A070000}"/>
    <cellStyle name="Dziesietny [0]_Invoices2001Slovakia_Book1_1_bieu tong hop lai kh von 2011 gui phong TH-KTDN 3" xfId="1774" xr:uid="{00000000-0005-0000-0000-00002B070000}"/>
    <cellStyle name="Dziesiętny [0]_Invoices2001Slovakia_Book1_1_bieu tong hop lai kh von 2011 gui phong TH-KTDN 3" xfId="1775" xr:uid="{00000000-0005-0000-0000-00002C070000}"/>
    <cellStyle name="Dziesietny [0]_Invoices2001Slovakia_Book1_1_bieu tong hop lai kh von 2011 gui phong TH-KTDN 3 2" xfId="1776" xr:uid="{00000000-0005-0000-0000-00002D070000}"/>
    <cellStyle name="Dziesiętny [0]_Invoices2001Slovakia_Book1_1_bieu tong hop lai kh von 2011 gui phong TH-KTDN 3 2" xfId="1777" xr:uid="{00000000-0005-0000-0000-00002E070000}"/>
    <cellStyle name="Dziesietny [0]_Invoices2001Slovakia_Book1_1_bieu tong hop lai kh von 2011 gui phong TH-KTDN 4" xfId="8343" xr:uid="{00000000-0005-0000-0000-00002F070000}"/>
    <cellStyle name="Dziesiętny [0]_Invoices2001Slovakia_Book1_1_bieu tong hop lai kh von 2011 gui phong TH-KTDN 4" xfId="8344" xr:uid="{00000000-0005-0000-0000-000030070000}"/>
    <cellStyle name="Dziesietny [0]_Invoices2001Slovakia_Book1_1_bieu tong hop lai kh von 2011 gui phong TH-KTDN_BIEU KE HOACH  2015 (KTN 6.11 sua)" xfId="1778" xr:uid="{00000000-0005-0000-0000-000031070000}"/>
    <cellStyle name="Dziesiętny [0]_Invoices2001Slovakia_Book1_1_bieu tong hop lai kh von 2011 gui phong TH-KTDN_BIEU KE HOACH  2015 (KTN 6.11 sua)" xfId="1779" xr:uid="{00000000-0005-0000-0000-000032070000}"/>
    <cellStyle name="Dziesietny [0]_Invoices2001Slovakia_Book1_1_Book1" xfId="1780" xr:uid="{00000000-0005-0000-0000-000033070000}"/>
    <cellStyle name="Dziesiętny [0]_Invoices2001Slovakia_Book1_1_Book1" xfId="1781" xr:uid="{00000000-0005-0000-0000-000034070000}"/>
    <cellStyle name="Dziesietny [0]_Invoices2001Slovakia_Book1_1_Book1 2" xfId="8345" xr:uid="{00000000-0005-0000-0000-000035070000}"/>
    <cellStyle name="Dziesiętny [0]_Invoices2001Slovakia_Book1_1_Book1 2" xfId="8346" xr:uid="{00000000-0005-0000-0000-000036070000}"/>
    <cellStyle name="Dziesietny [0]_Invoices2001Slovakia_Book1_1_Book1 3" xfId="8347" xr:uid="{00000000-0005-0000-0000-000037070000}"/>
    <cellStyle name="Dziesiętny [0]_Invoices2001Slovakia_Book1_1_Book1 3" xfId="8348" xr:uid="{00000000-0005-0000-0000-000038070000}"/>
    <cellStyle name="Dziesietny [0]_Invoices2001Slovakia_Book1_1_Book1 4" xfId="8349" xr:uid="{00000000-0005-0000-0000-000039070000}"/>
    <cellStyle name="Dziesiętny [0]_Invoices2001Slovakia_Book1_1_Book1 4" xfId="8350" xr:uid="{00000000-0005-0000-0000-00003A070000}"/>
    <cellStyle name="Dziesietny [0]_Invoices2001Slovakia_Book1_1_Book1_1" xfId="1782" xr:uid="{00000000-0005-0000-0000-00003B070000}"/>
    <cellStyle name="Dziesiętny [0]_Invoices2001Slovakia_Book1_1_Book1_1" xfId="1783" xr:uid="{00000000-0005-0000-0000-00003C070000}"/>
    <cellStyle name="Dziesietny [0]_Invoices2001Slovakia_Book1_1_Book1_1 2" xfId="1784" xr:uid="{00000000-0005-0000-0000-00003D070000}"/>
    <cellStyle name="Dziesiętny [0]_Invoices2001Slovakia_Book1_1_Book1_1 2" xfId="1785" xr:uid="{00000000-0005-0000-0000-00003E070000}"/>
    <cellStyle name="Dziesietny [0]_Invoices2001Slovakia_Book1_1_Book1_1 2 2" xfId="1786" xr:uid="{00000000-0005-0000-0000-00003F070000}"/>
    <cellStyle name="Dziesiętny [0]_Invoices2001Slovakia_Book1_1_Book1_1 2 2" xfId="1787" xr:uid="{00000000-0005-0000-0000-000040070000}"/>
    <cellStyle name="Dziesietny [0]_Invoices2001Slovakia_Book1_1_Book1_1 3" xfId="1788" xr:uid="{00000000-0005-0000-0000-000041070000}"/>
    <cellStyle name="Dziesiętny [0]_Invoices2001Slovakia_Book1_1_Book1_1 3" xfId="1789" xr:uid="{00000000-0005-0000-0000-000042070000}"/>
    <cellStyle name="Dziesietny [0]_Invoices2001Slovakia_Book1_1_Book1_1 3 2" xfId="1790" xr:uid="{00000000-0005-0000-0000-000043070000}"/>
    <cellStyle name="Dziesiętny [0]_Invoices2001Slovakia_Book1_1_Book1_1 3 2" xfId="1791" xr:uid="{00000000-0005-0000-0000-000044070000}"/>
    <cellStyle name="Dziesietny [0]_Invoices2001Slovakia_Book1_1_Book1_1 4" xfId="1792" xr:uid="{00000000-0005-0000-0000-000045070000}"/>
    <cellStyle name="Dziesiętny [0]_Invoices2001Slovakia_Book1_1_Book1_1 4" xfId="1793" xr:uid="{00000000-0005-0000-0000-000046070000}"/>
    <cellStyle name="Dziesietny [0]_Invoices2001Slovakia_Book1_1_Book1_1_Ke hoach 2010 (theo doi 11-8-2010)" xfId="1794" xr:uid="{00000000-0005-0000-0000-000047070000}"/>
    <cellStyle name="Dziesiętny [0]_Invoices2001Slovakia_Book1_1_Book1_1_Ke hoach 2010 (theo doi 11-8-2010)" xfId="1795" xr:uid="{00000000-0005-0000-0000-000048070000}"/>
    <cellStyle name="Dziesietny [0]_Invoices2001Slovakia_Book1_1_Book1_1_Ke hoach 2010 (theo doi 11-8-2010) 2" xfId="1796" xr:uid="{00000000-0005-0000-0000-000049070000}"/>
    <cellStyle name="Dziesiętny [0]_Invoices2001Slovakia_Book1_1_Book1_1_Ke hoach 2010 (theo doi 11-8-2010) 2" xfId="1797" xr:uid="{00000000-0005-0000-0000-00004A070000}"/>
    <cellStyle name="Dziesietny [0]_Invoices2001Slovakia_Book1_1_Book1_1_Ke hoach 2010 (theo doi 11-8-2010) 2 2" xfId="1798" xr:uid="{00000000-0005-0000-0000-00004B070000}"/>
    <cellStyle name="Dziesiętny [0]_Invoices2001Slovakia_Book1_1_Book1_1_Ke hoach 2010 (theo doi 11-8-2010) 2 2" xfId="1799" xr:uid="{00000000-0005-0000-0000-00004C070000}"/>
    <cellStyle name="Dziesietny [0]_Invoices2001Slovakia_Book1_1_Book1_1_Ke hoach 2010 (theo doi 11-8-2010) 3" xfId="1800" xr:uid="{00000000-0005-0000-0000-00004D070000}"/>
    <cellStyle name="Dziesiętny [0]_Invoices2001Slovakia_Book1_1_Book1_1_Ke hoach 2010 (theo doi 11-8-2010) 3" xfId="1801" xr:uid="{00000000-0005-0000-0000-00004E070000}"/>
    <cellStyle name="Dziesietny [0]_Invoices2001Slovakia_Book1_1_Book1_1_Ke hoach 2010 (theo doi 11-8-2010) 3 2" xfId="1802" xr:uid="{00000000-0005-0000-0000-00004F070000}"/>
    <cellStyle name="Dziesiętny [0]_Invoices2001Slovakia_Book1_1_Book1_1_Ke hoach 2010 (theo doi 11-8-2010) 3 2" xfId="1803" xr:uid="{00000000-0005-0000-0000-000050070000}"/>
    <cellStyle name="Dziesietny [0]_Invoices2001Slovakia_Book1_1_Book1_1_Ke hoach 2010 (theo doi 11-8-2010) 4" xfId="8351" xr:uid="{00000000-0005-0000-0000-000051070000}"/>
    <cellStyle name="Dziesiętny [0]_Invoices2001Slovakia_Book1_1_Book1_1_Ke hoach 2010 (theo doi 11-8-2010) 4" xfId="8352" xr:uid="{00000000-0005-0000-0000-000052070000}"/>
    <cellStyle name="Dziesietny [0]_Invoices2001Slovakia_Book1_1_Book1_1_Ke hoach 2010 (theo doi 11-8-2010)_BIEU KE HOACH  2015 (KTN 6.11 sua)" xfId="1804" xr:uid="{00000000-0005-0000-0000-000053070000}"/>
    <cellStyle name="Dziesiętny [0]_Invoices2001Slovakia_Book1_1_Book1_1_Ke hoach 2010 (theo doi 11-8-2010)_BIEU KE HOACH  2015 (KTN 6.11 sua)" xfId="1805" xr:uid="{00000000-0005-0000-0000-000054070000}"/>
    <cellStyle name="Dziesietny [0]_Invoices2001Slovakia_Book1_1_Book1_1_ke hoach dau thau 30-6-2010" xfId="1806" xr:uid="{00000000-0005-0000-0000-000055070000}"/>
    <cellStyle name="Dziesiętny [0]_Invoices2001Slovakia_Book1_1_Book1_1_ke hoach dau thau 30-6-2010" xfId="1807" xr:uid="{00000000-0005-0000-0000-000056070000}"/>
    <cellStyle name="Dziesietny [0]_Invoices2001Slovakia_Book1_1_Book1_1_ke hoach dau thau 30-6-2010 2" xfId="1808" xr:uid="{00000000-0005-0000-0000-000057070000}"/>
    <cellStyle name="Dziesiętny [0]_Invoices2001Slovakia_Book1_1_Book1_1_ke hoach dau thau 30-6-2010 2" xfId="1809" xr:uid="{00000000-0005-0000-0000-000058070000}"/>
    <cellStyle name="Dziesietny [0]_Invoices2001Slovakia_Book1_1_Book1_1_ke hoach dau thau 30-6-2010 2 2" xfId="1810" xr:uid="{00000000-0005-0000-0000-000059070000}"/>
    <cellStyle name="Dziesiętny [0]_Invoices2001Slovakia_Book1_1_Book1_1_ke hoach dau thau 30-6-2010 2 2" xfId="1811" xr:uid="{00000000-0005-0000-0000-00005A070000}"/>
    <cellStyle name="Dziesietny [0]_Invoices2001Slovakia_Book1_1_Book1_1_ke hoach dau thau 30-6-2010 3" xfId="1812" xr:uid="{00000000-0005-0000-0000-00005B070000}"/>
    <cellStyle name="Dziesiętny [0]_Invoices2001Slovakia_Book1_1_Book1_1_ke hoach dau thau 30-6-2010 3" xfId="1813" xr:uid="{00000000-0005-0000-0000-00005C070000}"/>
    <cellStyle name="Dziesietny [0]_Invoices2001Slovakia_Book1_1_Book1_1_ke hoach dau thau 30-6-2010 3 2" xfId="1814" xr:uid="{00000000-0005-0000-0000-00005D070000}"/>
    <cellStyle name="Dziesiętny [0]_Invoices2001Slovakia_Book1_1_Book1_1_ke hoach dau thau 30-6-2010 3 2" xfId="1815" xr:uid="{00000000-0005-0000-0000-00005E070000}"/>
    <cellStyle name="Dziesietny [0]_Invoices2001Slovakia_Book1_1_Book1_1_ke hoach dau thau 30-6-2010 4" xfId="8353" xr:uid="{00000000-0005-0000-0000-00005F070000}"/>
    <cellStyle name="Dziesiętny [0]_Invoices2001Slovakia_Book1_1_Book1_1_ke hoach dau thau 30-6-2010 4" xfId="8354" xr:uid="{00000000-0005-0000-0000-000060070000}"/>
    <cellStyle name="Dziesietny [0]_Invoices2001Slovakia_Book1_1_Book1_1_ke hoach dau thau 30-6-2010_BIEU KE HOACH  2015 (KTN 6.11 sua)" xfId="1816" xr:uid="{00000000-0005-0000-0000-000061070000}"/>
    <cellStyle name="Dziesiętny [0]_Invoices2001Slovakia_Book1_1_Book1_1_ke hoach dau thau 30-6-2010_BIEU KE HOACH  2015 (KTN 6.11 sua)" xfId="1817" xr:uid="{00000000-0005-0000-0000-000062070000}"/>
    <cellStyle name="Dziesietny [0]_Invoices2001Slovakia_Book1_1_Book1_2" xfId="1818" xr:uid="{00000000-0005-0000-0000-000063070000}"/>
    <cellStyle name="Dziesiętny [0]_Invoices2001Slovakia_Book1_1_Book1_2" xfId="1819" xr:uid="{00000000-0005-0000-0000-000064070000}"/>
    <cellStyle name="Dziesietny [0]_Invoices2001Slovakia_Book1_1_Book1_bieu ke hoach dau thau" xfId="1820" xr:uid="{00000000-0005-0000-0000-000065070000}"/>
    <cellStyle name="Dziesiętny [0]_Invoices2001Slovakia_Book1_1_Book1_bieu ke hoach dau thau" xfId="1821" xr:uid="{00000000-0005-0000-0000-000066070000}"/>
    <cellStyle name="Dziesietny [0]_Invoices2001Slovakia_Book1_1_Book1_bieu ke hoach dau thau 2" xfId="1822" xr:uid="{00000000-0005-0000-0000-000067070000}"/>
    <cellStyle name="Dziesiętny [0]_Invoices2001Slovakia_Book1_1_Book1_bieu ke hoach dau thau 2" xfId="1823" xr:uid="{00000000-0005-0000-0000-000068070000}"/>
    <cellStyle name="Dziesietny [0]_Invoices2001Slovakia_Book1_1_Book1_bieu ke hoach dau thau 2 2" xfId="1824" xr:uid="{00000000-0005-0000-0000-000069070000}"/>
    <cellStyle name="Dziesiętny [0]_Invoices2001Slovakia_Book1_1_Book1_bieu ke hoach dau thau 2 2" xfId="1825" xr:uid="{00000000-0005-0000-0000-00006A070000}"/>
    <cellStyle name="Dziesietny [0]_Invoices2001Slovakia_Book1_1_Book1_bieu ke hoach dau thau 3" xfId="1826" xr:uid="{00000000-0005-0000-0000-00006B070000}"/>
    <cellStyle name="Dziesiętny [0]_Invoices2001Slovakia_Book1_1_Book1_bieu ke hoach dau thau 3" xfId="1827" xr:uid="{00000000-0005-0000-0000-00006C070000}"/>
    <cellStyle name="Dziesietny [0]_Invoices2001Slovakia_Book1_1_Book1_bieu ke hoach dau thau 3 2" xfId="1828" xr:uid="{00000000-0005-0000-0000-00006D070000}"/>
    <cellStyle name="Dziesiętny [0]_Invoices2001Slovakia_Book1_1_Book1_bieu ke hoach dau thau 3 2" xfId="1829" xr:uid="{00000000-0005-0000-0000-00006E070000}"/>
    <cellStyle name="Dziesietny [0]_Invoices2001Slovakia_Book1_1_Book1_bieu ke hoach dau thau 4" xfId="8355" xr:uid="{00000000-0005-0000-0000-00006F070000}"/>
    <cellStyle name="Dziesiętny [0]_Invoices2001Slovakia_Book1_1_Book1_bieu ke hoach dau thau 4" xfId="8356" xr:uid="{00000000-0005-0000-0000-000070070000}"/>
    <cellStyle name="Dziesietny [0]_Invoices2001Slovakia_Book1_1_Book1_bieu ke hoach dau thau truong mam non SKH" xfId="1830" xr:uid="{00000000-0005-0000-0000-000071070000}"/>
    <cellStyle name="Dziesiętny [0]_Invoices2001Slovakia_Book1_1_Book1_bieu ke hoach dau thau truong mam non SKH" xfId="1831" xr:uid="{00000000-0005-0000-0000-000072070000}"/>
    <cellStyle name="Dziesietny [0]_Invoices2001Slovakia_Book1_1_Book1_bieu ke hoach dau thau truong mam non SKH 2" xfId="1832" xr:uid="{00000000-0005-0000-0000-000073070000}"/>
    <cellStyle name="Dziesiętny [0]_Invoices2001Slovakia_Book1_1_Book1_bieu ke hoach dau thau truong mam non SKH 2" xfId="1833" xr:uid="{00000000-0005-0000-0000-000074070000}"/>
    <cellStyle name="Dziesietny [0]_Invoices2001Slovakia_Book1_1_Book1_bieu ke hoach dau thau truong mam non SKH 2 2" xfId="1834" xr:uid="{00000000-0005-0000-0000-000075070000}"/>
    <cellStyle name="Dziesiętny [0]_Invoices2001Slovakia_Book1_1_Book1_bieu ke hoach dau thau truong mam non SKH 2 2" xfId="1835" xr:uid="{00000000-0005-0000-0000-000076070000}"/>
    <cellStyle name="Dziesietny [0]_Invoices2001Slovakia_Book1_1_Book1_bieu ke hoach dau thau truong mam non SKH 3" xfId="1836" xr:uid="{00000000-0005-0000-0000-000077070000}"/>
    <cellStyle name="Dziesiętny [0]_Invoices2001Slovakia_Book1_1_Book1_bieu ke hoach dau thau truong mam non SKH 3" xfId="1837" xr:uid="{00000000-0005-0000-0000-000078070000}"/>
    <cellStyle name="Dziesietny [0]_Invoices2001Slovakia_Book1_1_Book1_bieu ke hoach dau thau truong mam non SKH 3 2" xfId="1838" xr:uid="{00000000-0005-0000-0000-000079070000}"/>
    <cellStyle name="Dziesiętny [0]_Invoices2001Slovakia_Book1_1_Book1_bieu ke hoach dau thau truong mam non SKH 3 2" xfId="1839" xr:uid="{00000000-0005-0000-0000-00007A070000}"/>
    <cellStyle name="Dziesietny [0]_Invoices2001Slovakia_Book1_1_Book1_bieu ke hoach dau thau truong mam non SKH 4" xfId="8357" xr:uid="{00000000-0005-0000-0000-00007B070000}"/>
    <cellStyle name="Dziesiętny [0]_Invoices2001Slovakia_Book1_1_Book1_bieu ke hoach dau thau truong mam non SKH 4" xfId="8358" xr:uid="{00000000-0005-0000-0000-00007C070000}"/>
    <cellStyle name="Dziesietny [0]_Invoices2001Slovakia_Book1_1_Book1_bieu tong hop lai kh von 2011 gui phong TH-KTDN" xfId="1840" xr:uid="{00000000-0005-0000-0000-00007D070000}"/>
    <cellStyle name="Dziesiętny [0]_Invoices2001Slovakia_Book1_1_Book1_bieu tong hop lai kh von 2011 gui phong TH-KTDN" xfId="1841" xr:uid="{00000000-0005-0000-0000-00007E070000}"/>
    <cellStyle name="Dziesietny [0]_Invoices2001Slovakia_Book1_1_Book1_bieu tong hop lai kh von 2011 gui phong TH-KTDN 2" xfId="1842" xr:uid="{00000000-0005-0000-0000-00007F070000}"/>
    <cellStyle name="Dziesiętny [0]_Invoices2001Slovakia_Book1_1_Book1_bieu tong hop lai kh von 2011 gui phong TH-KTDN 2" xfId="1843" xr:uid="{00000000-0005-0000-0000-000080070000}"/>
    <cellStyle name="Dziesietny [0]_Invoices2001Slovakia_Book1_1_Book1_bieu tong hop lai kh von 2011 gui phong TH-KTDN 2 2" xfId="1844" xr:uid="{00000000-0005-0000-0000-000081070000}"/>
    <cellStyle name="Dziesiętny [0]_Invoices2001Slovakia_Book1_1_Book1_bieu tong hop lai kh von 2011 gui phong TH-KTDN 2 2" xfId="1845" xr:uid="{00000000-0005-0000-0000-000082070000}"/>
    <cellStyle name="Dziesietny [0]_Invoices2001Slovakia_Book1_1_Book1_bieu tong hop lai kh von 2011 gui phong TH-KTDN 3" xfId="1846" xr:uid="{00000000-0005-0000-0000-000083070000}"/>
    <cellStyle name="Dziesiętny [0]_Invoices2001Slovakia_Book1_1_Book1_bieu tong hop lai kh von 2011 gui phong TH-KTDN 3" xfId="1847" xr:uid="{00000000-0005-0000-0000-000084070000}"/>
    <cellStyle name="Dziesietny [0]_Invoices2001Slovakia_Book1_1_Book1_bieu tong hop lai kh von 2011 gui phong TH-KTDN 3 2" xfId="1848" xr:uid="{00000000-0005-0000-0000-000085070000}"/>
    <cellStyle name="Dziesiętny [0]_Invoices2001Slovakia_Book1_1_Book1_bieu tong hop lai kh von 2011 gui phong TH-KTDN 3 2" xfId="1849" xr:uid="{00000000-0005-0000-0000-000086070000}"/>
    <cellStyle name="Dziesietny [0]_Invoices2001Slovakia_Book1_1_Book1_bieu tong hop lai kh von 2011 gui phong TH-KTDN 4" xfId="8359" xr:uid="{00000000-0005-0000-0000-000087070000}"/>
    <cellStyle name="Dziesiętny [0]_Invoices2001Slovakia_Book1_1_Book1_bieu tong hop lai kh von 2011 gui phong TH-KTDN 4" xfId="8360" xr:uid="{00000000-0005-0000-0000-000088070000}"/>
    <cellStyle name="Dziesietny [0]_Invoices2001Slovakia_Book1_1_Book1_bieu tong hop lai kh von 2011 gui phong TH-KTDN_BIEU KE HOACH  2015 (KTN 6.11 sua)" xfId="1850" xr:uid="{00000000-0005-0000-0000-000089070000}"/>
    <cellStyle name="Dziesiętny [0]_Invoices2001Slovakia_Book1_1_Book1_bieu tong hop lai kh von 2011 gui phong TH-KTDN_BIEU KE HOACH  2015 (KTN 6.11 sua)" xfId="1851" xr:uid="{00000000-0005-0000-0000-00008A070000}"/>
    <cellStyle name="Dziesietny [0]_Invoices2001Slovakia_Book1_1_Book1_Book1" xfId="1852" xr:uid="{00000000-0005-0000-0000-00008B070000}"/>
    <cellStyle name="Dziesiętny [0]_Invoices2001Slovakia_Book1_1_Book1_Book1" xfId="1853" xr:uid="{00000000-0005-0000-0000-00008C070000}"/>
    <cellStyle name="Dziesietny [0]_Invoices2001Slovakia_Book1_1_Book1_Book1 2" xfId="1854" xr:uid="{00000000-0005-0000-0000-00008D070000}"/>
    <cellStyle name="Dziesiętny [0]_Invoices2001Slovakia_Book1_1_Book1_Book1 2" xfId="1855" xr:uid="{00000000-0005-0000-0000-00008E070000}"/>
    <cellStyle name="Dziesietny [0]_Invoices2001Slovakia_Book1_1_Book1_Book1 2 2" xfId="1856" xr:uid="{00000000-0005-0000-0000-00008F070000}"/>
    <cellStyle name="Dziesiętny [0]_Invoices2001Slovakia_Book1_1_Book1_Book1 2 2" xfId="1857" xr:uid="{00000000-0005-0000-0000-000090070000}"/>
    <cellStyle name="Dziesietny [0]_Invoices2001Slovakia_Book1_1_Book1_Book1 3" xfId="1858" xr:uid="{00000000-0005-0000-0000-000091070000}"/>
    <cellStyle name="Dziesiętny [0]_Invoices2001Slovakia_Book1_1_Book1_Book1 3" xfId="1859" xr:uid="{00000000-0005-0000-0000-000092070000}"/>
    <cellStyle name="Dziesietny [0]_Invoices2001Slovakia_Book1_1_Book1_Book1 3 2" xfId="1860" xr:uid="{00000000-0005-0000-0000-000093070000}"/>
    <cellStyle name="Dziesiętny [0]_Invoices2001Slovakia_Book1_1_Book1_Book1 3 2" xfId="1861" xr:uid="{00000000-0005-0000-0000-000094070000}"/>
    <cellStyle name="Dziesietny [0]_Invoices2001Slovakia_Book1_1_Book1_Book1 4" xfId="8361" xr:uid="{00000000-0005-0000-0000-000095070000}"/>
    <cellStyle name="Dziesiętny [0]_Invoices2001Slovakia_Book1_1_Book1_Book1 4" xfId="8362" xr:uid="{00000000-0005-0000-0000-000096070000}"/>
    <cellStyle name="Dziesietny [0]_Invoices2001Slovakia_Book1_1_Book1_Book1_Ke hoach 2010 (theo doi 11-8-2010)" xfId="1862" xr:uid="{00000000-0005-0000-0000-000097070000}"/>
    <cellStyle name="Dziesiętny [0]_Invoices2001Slovakia_Book1_1_Book1_Book1_Ke hoach 2010 (theo doi 11-8-2010)" xfId="1863" xr:uid="{00000000-0005-0000-0000-000098070000}"/>
    <cellStyle name="Dziesietny [0]_Invoices2001Slovakia_Book1_1_Book1_Book1_Ke hoach 2010 (theo doi 11-8-2010) 2" xfId="1864" xr:uid="{00000000-0005-0000-0000-000099070000}"/>
    <cellStyle name="Dziesiętny [0]_Invoices2001Slovakia_Book1_1_Book1_Book1_Ke hoach 2010 (theo doi 11-8-2010) 2" xfId="1865" xr:uid="{00000000-0005-0000-0000-00009A070000}"/>
    <cellStyle name="Dziesietny [0]_Invoices2001Slovakia_Book1_1_Book1_Book1_Ke hoach 2010 (theo doi 11-8-2010) 2 2" xfId="1866" xr:uid="{00000000-0005-0000-0000-00009B070000}"/>
    <cellStyle name="Dziesiętny [0]_Invoices2001Slovakia_Book1_1_Book1_Book1_Ke hoach 2010 (theo doi 11-8-2010) 2 2" xfId="1867" xr:uid="{00000000-0005-0000-0000-00009C070000}"/>
    <cellStyle name="Dziesietny [0]_Invoices2001Slovakia_Book1_1_Book1_Book1_Ke hoach 2010 (theo doi 11-8-2010) 3" xfId="1868" xr:uid="{00000000-0005-0000-0000-00009D070000}"/>
    <cellStyle name="Dziesiętny [0]_Invoices2001Slovakia_Book1_1_Book1_Book1_Ke hoach 2010 (theo doi 11-8-2010) 3" xfId="1869" xr:uid="{00000000-0005-0000-0000-00009E070000}"/>
    <cellStyle name="Dziesietny [0]_Invoices2001Slovakia_Book1_1_Book1_Book1_Ke hoach 2010 (theo doi 11-8-2010) 3 2" xfId="1870" xr:uid="{00000000-0005-0000-0000-00009F070000}"/>
    <cellStyle name="Dziesiętny [0]_Invoices2001Slovakia_Book1_1_Book1_Book1_Ke hoach 2010 (theo doi 11-8-2010) 3 2" xfId="1871" xr:uid="{00000000-0005-0000-0000-0000A0070000}"/>
    <cellStyle name="Dziesietny [0]_Invoices2001Slovakia_Book1_1_Book1_Book1_Ke hoach 2010 (theo doi 11-8-2010) 4" xfId="8363" xr:uid="{00000000-0005-0000-0000-0000A1070000}"/>
    <cellStyle name="Dziesiętny [0]_Invoices2001Slovakia_Book1_1_Book1_Book1_Ke hoach 2010 (theo doi 11-8-2010) 4" xfId="8364" xr:uid="{00000000-0005-0000-0000-0000A2070000}"/>
    <cellStyle name="Dziesietny [0]_Invoices2001Slovakia_Book1_1_Book1_Book1_Ke hoach 2010 (theo doi 11-8-2010)_BIEU KE HOACH  2015 (KTN 6.11 sua)" xfId="1872" xr:uid="{00000000-0005-0000-0000-0000A3070000}"/>
    <cellStyle name="Dziesiętny [0]_Invoices2001Slovakia_Book1_1_Book1_Book1_Ke hoach 2010 (theo doi 11-8-2010)_BIEU KE HOACH  2015 (KTN 6.11 sua)" xfId="1873" xr:uid="{00000000-0005-0000-0000-0000A4070000}"/>
    <cellStyle name="Dziesietny [0]_Invoices2001Slovakia_Book1_1_Book1_Book1_ke hoach dau thau 30-6-2010" xfId="1874" xr:uid="{00000000-0005-0000-0000-0000A5070000}"/>
    <cellStyle name="Dziesiętny [0]_Invoices2001Slovakia_Book1_1_Book1_Book1_ke hoach dau thau 30-6-2010" xfId="1875" xr:uid="{00000000-0005-0000-0000-0000A6070000}"/>
    <cellStyle name="Dziesietny [0]_Invoices2001Slovakia_Book1_1_Book1_Book1_ke hoach dau thau 30-6-2010 2" xfId="1876" xr:uid="{00000000-0005-0000-0000-0000A7070000}"/>
    <cellStyle name="Dziesiętny [0]_Invoices2001Slovakia_Book1_1_Book1_Book1_ke hoach dau thau 30-6-2010 2" xfId="1877" xr:uid="{00000000-0005-0000-0000-0000A8070000}"/>
    <cellStyle name="Dziesietny [0]_Invoices2001Slovakia_Book1_1_Book1_Book1_ke hoach dau thau 30-6-2010 2 2" xfId="1878" xr:uid="{00000000-0005-0000-0000-0000A9070000}"/>
    <cellStyle name="Dziesiętny [0]_Invoices2001Slovakia_Book1_1_Book1_Book1_ke hoach dau thau 30-6-2010 2 2" xfId="1879" xr:uid="{00000000-0005-0000-0000-0000AA070000}"/>
    <cellStyle name="Dziesietny [0]_Invoices2001Slovakia_Book1_1_Book1_Book1_ke hoach dau thau 30-6-2010 3" xfId="1880" xr:uid="{00000000-0005-0000-0000-0000AB070000}"/>
    <cellStyle name="Dziesiętny [0]_Invoices2001Slovakia_Book1_1_Book1_Book1_ke hoach dau thau 30-6-2010 3" xfId="1881" xr:uid="{00000000-0005-0000-0000-0000AC070000}"/>
    <cellStyle name="Dziesietny [0]_Invoices2001Slovakia_Book1_1_Book1_Book1_ke hoach dau thau 30-6-2010 3 2" xfId="1882" xr:uid="{00000000-0005-0000-0000-0000AD070000}"/>
    <cellStyle name="Dziesiętny [0]_Invoices2001Slovakia_Book1_1_Book1_Book1_ke hoach dau thau 30-6-2010 3 2" xfId="1883" xr:uid="{00000000-0005-0000-0000-0000AE070000}"/>
    <cellStyle name="Dziesietny [0]_Invoices2001Slovakia_Book1_1_Book1_Book1_ke hoach dau thau 30-6-2010 4" xfId="8365" xr:uid="{00000000-0005-0000-0000-0000AF070000}"/>
    <cellStyle name="Dziesiętny [0]_Invoices2001Slovakia_Book1_1_Book1_Book1_ke hoach dau thau 30-6-2010 4" xfId="8366" xr:uid="{00000000-0005-0000-0000-0000B0070000}"/>
    <cellStyle name="Dziesietny [0]_Invoices2001Slovakia_Book1_1_Book1_Book1_ke hoach dau thau 30-6-2010_BIEU KE HOACH  2015 (KTN 6.11 sua)" xfId="1884" xr:uid="{00000000-0005-0000-0000-0000B1070000}"/>
    <cellStyle name="Dziesiętny [0]_Invoices2001Slovakia_Book1_1_Book1_Book1_ke hoach dau thau 30-6-2010_BIEU KE HOACH  2015 (KTN 6.11 sua)" xfId="1885" xr:uid="{00000000-0005-0000-0000-0000B2070000}"/>
    <cellStyle name="Dziesietny [0]_Invoices2001Slovakia_Book1_1_Book1_Copy of KH PHAN BO VON ĐỐI ỨNG NAM 2011 (30 TY phuong án gop WB)" xfId="1886" xr:uid="{00000000-0005-0000-0000-0000B3070000}"/>
    <cellStyle name="Dziesiętny [0]_Invoices2001Slovakia_Book1_1_Book1_Copy of KH PHAN BO VON ĐỐI ỨNG NAM 2011 (30 TY phuong án gop WB)" xfId="1887" xr:uid="{00000000-0005-0000-0000-0000B4070000}"/>
    <cellStyle name="Dziesietny [0]_Invoices2001Slovakia_Book1_1_Book1_Copy of KH PHAN BO VON ĐỐI ỨNG NAM 2011 (30 TY phuong án gop WB) 2" xfId="1888" xr:uid="{00000000-0005-0000-0000-0000B5070000}"/>
    <cellStyle name="Dziesiętny [0]_Invoices2001Slovakia_Book1_1_Book1_Copy of KH PHAN BO VON ĐỐI ỨNG NAM 2011 (30 TY phuong án gop WB) 2" xfId="1889" xr:uid="{00000000-0005-0000-0000-0000B6070000}"/>
    <cellStyle name="Dziesietny [0]_Invoices2001Slovakia_Book1_1_Book1_Copy of KH PHAN BO VON ĐỐI ỨNG NAM 2011 (30 TY phuong án gop WB) 2 2" xfId="1890" xr:uid="{00000000-0005-0000-0000-0000B7070000}"/>
    <cellStyle name="Dziesiętny [0]_Invoices2001Slovakia_Book1_1_Book1_Copy of KH PHAN BO VON ĐỐI ỨNG NAM 2011 (30 TY phuong án gop WB) 2 2" xfId="1891" xr:uid="{00000000-0005-0000-0000-0000B8070000}"/>
    <cellStyle name="Dziesietny [0]_Invoices2001Slovakia_Book1_1_Book1_Copy of KH PHAN BO VON ĐỐI ỨNG NAM 2011 (30 TY phuong án gop WB) 3" xfId="1892" xr:uid="{00000000-0005-0000-0000-0000B9070000}"/>
    <cellStyle name="Dziesiętny [0]_Invoices2001Slovakia_Book1_1_Book1_Copy of KH PHAN BO VON ĐỐI ỨNG NAM 2011 (30 TY phuong án gop WB) 3" xfId="1893" xr:uid="{00000000-0005-0000-0000-0000BA070000}"/>
    <cellStyle name="Dziesietny [0]_Invoices2001Slovakia_Book1_1_Book1_Copy of KH PHAN BO VON ĐỐI ỨNG NAM 2011 (30 TY phuong án gop WB) 3 2" xfId="1894" xr:uid="{00000000-0005-0000-0000-0000BB070000}"/>
    <cellStyle name="Dziesiętny [0]_Invoices2001Slovakia_Book1_1_Book1_Copy of KH PHAN BO VON ĐỐI ỨNG NAM 2011 (30 TY phuong án gop WB) 3 2" xfId="1895" xr:uid="{00000000-0005-0000-0000-0000BC070000}"/>
    <cellStyle name="Dziesietny [0]_Invoices2001Slovakia_Book1_1_Book1_Copy of KH PHAN BO VON ĐỐI ỨNG NAM 2011 (30 TY phuong án gop WB) 4" xfId="8367" xr:uid="{00000000-0005-0000-0000-0000BD070000}"/>
    <cellStyle name="Dziesiętny [0]_Invoices2001Slovakia_Book1_1_Book1_Copy of KH PHAN BO VON ĐỐI ỨNG NAM 2011 (30 TY phuong án gop WB) 4" xfId="8368" xr:uid="{00000000-0005-0000-0000-0000BE070000}"/>
    <cellStyle name="Dziesietny [0]_Invoices2001Slovakia_Book1_1_Book1_Copy of KH PHAN BO VON ĐỐI ỨNG NAM 2011 (30 TY phuong án gop WB)_BIEU KE HOACH  2015 (KTN 6.11 sua)" xfId="1896" xr:uid="{00000000-0005-0000-0000-0000BF070000}"/>
    <cellStyle name="Dziesiętny [0]_Invoices2001Slovakia_Book1_1_Book1_Copy of KH PHAN BO VON ĐỐI ỨNG NAM 2011 (30 TY phuong án gop WB)_BIEU KE HOACH  2015 (KTN 6.11 sua)" xfId="1897" xr:uid="{00000000-0005-0000-0000-0000C0070000}"/>
    <cellStyle name="Dziesietny [0]_Invoices2001Slovakia_Book1_1_Book1_DTTD chieng chan Tham lai 29-9-2009" xfId="1898" xr:uid="{00000000-0005-0000-0000-0000C1070000}"/>
    <cellStyle name="Dziesiętny [0]_Invoices2001Slovakia_Book1_1_Book1_DTTD chieng chan Tham lai 29-9-2009" xfId="1899" xr:uid="{00000000-0005-0000-0000-0000C2070000}"/>
    <cellStyle name="Dziesietny [0]_Invoices2001Slovakia_Book1_1_Book1_DTTD chieng chan Tham lai 29-9-2009 2" xfId="1900" xr:uid="{00000000-0005-0000-0000-0000C3070000}"/>
    <cellStyle name="Dziesiętny [0]_Invoices2001Slovakia_Book1_1_Book1_DTTD chieng chan Tham lai 29-9-2009 2" xfId="1901" xr:uid="{00000000-0005-0000-0000-0000C4070000}"/>
    <cellStyle name="Dziesietny [0]_Invoices2001Slovakia_Book1_1_Book1_DTTD chieng chan Tham lai 29-9-2009 2 2" xfId="1902" xr:uid="{00000000-0005-0000-0000-0000C5070000}"/>
    <cellStyle name="Dziesiętny [0]_Invoices2001Slovakia_Book1_1_Book1_DTTD chieng chan Tham lai 29-9-2009 2 2" xfId="1903" xr:uid="{00000000-0005-0000-0000-0000C6070000}"/>
    <cellStyle name="Dziesietny [0]_Invoices2001Slovakia_Book1_1_Book1_DTTD chieng chan Tham lai 29-9-2009 3" xfId="1904" xr:uid="{00000000-0005-0000-0000-0000C7070000}"/>
    <cellStyle name="Dziesiętny [0]_Invoices2001Slovakia_Book1_1_Book1_DTTD chieng chan Tham lai 29-9-2009 3" xfId="1905" xr:uid="{00000000-0005-0000-0000-0000C8070000}"/>
    <cellStyle name="Dziesietny [0]_Invoices2001Slovakia_Book1_1_Book1_DTTD chieng chan Tham lai 29-9-2009 3 2" xfId="1906" xr:uid="{00000000-0005-0000-0000-0000C9070000}"/>
    <cellStyle name="Dziesiętny [0]_Invoices2001Slovakia_Book1_1_Book1_DTTD chieng chan Tham lai 29-9-2009 3 2" xfId="1907" xr:uid="{00000000-0005-0000-0000-0000CA070000}"/>
    <cellStyle name="Dziesietny [0]_Invoices2001Slovakia_Book1_1_Book1_DTTD chieng chan Tham lai 29-9-2009 4" xfId="8369" xr:uid="{00000000-0005-0000-0000-0000CB070000}"/>
    <cellStyle name="Dziesiętny [0]_Invoices2001Slovakia_Book1_1_Book1_DTTD chieng chan Tham lai 29-9-2009 4" xfId="8370" xr:uid="{00000000-0005-0000-0000-0000CC070000}"/>
    <cellStyle name="Dziesietny [0]_Invoices2001Slovakia_Book1_1_Book1_DTTD chieng chan Tham lai 29-9-2009_BIEU KE HOACH  2015 (KTN 6.11 sua)" xfId="1908" xr:uid="{00000000-0005-0000-0000-0000CD070000}"/>
    <cellStyle name="Dziesiętny [0]_Invoices2001Slovakia_Book1_1_Book1_DTTD chieng chan Tham lai 29-9-2009_BIEU KE HOACH  2015 (KTN 6.11 sua)" xfId="1909" xr:uid="{00000000-0005-0000-0000-0000CE070000}"/>
    <cellStyle name="Dziesietny [0]_Invoices2001Slovakia_Book1_1_Book1_Du toan nuoc San Thang (GD2)" xfId="1910" xr:uid="{00000000-0005-0000-0000-0000CF070000}"/>
    <cellStyle name="Dziesiętny [0]_Invoices2001Slovakia_Book1_1_Book1_Du toan nuoc San Thang (GD2)" xfId="1911" xr:uid="{00000000-0005-0000-0000-0000D0070000}"/>
    <cellStyle name="Dziesietny [0]_Invoices2001Slovakia_Book1_1_Book1_Du toan nuoc San Thang (GD2) 2" xfId="1912" xr:uid="{00000000-0005-0000-0000-0000D1070000}"/>
    <cellStyle name="Dziesiętny [0]_Invoices2001Slovakia_Book1_1_Book1_Du toan nuoc San Thang (GD2) 2" xfId="1913" xr:uid="{00000000-0005-0000-0000-0000D2070000}"/>
    <cellStyle name="Dziesietny [0]_Invoices2001Slovakia_Book1_1_Book1_Du toan nuoc San Thang (GD2) 2 2" xfId="1914" xr:uid="{00000000-0005-0000-0000-0000D3070000}"/>
    <cellStyle name="Dziesiętny [0]_Invoices2001Slovakia_Book1_1_Book1_Du toan nuoc San Thang (GD2) 2 2" xfId="1915" xr:uid="{00000000-0005-0000-0000-0000D4070000}"/>
    <cellStyle name="Dziesietny [0]_Invoices2001Slovakia_Book1_1_Book1_Du toan nuoc San Thang (GD2) 3" xfId="1916" xr:uid="{00000000-0005-0000-0000-0000D5070000}"/>
    <cellStyle name="Dziesiętny [0]_Invoices2001Slovakia_Book1_1_Book1_Du toan nuoc San Thang (GD2) 3" xfId="1917" xr:uid="{00000000-0005-0000-0000-0000D6070000}"/>
    <cellStyle name="Dziesietny [0]_Invoices2001Slovakia_Book1_1_Book1_Du toan nuoc San Thang (GD2) 3 2" xfId="1918" xr:uid="{00000000-0005-0000-0000-0000D7070000}"/>
    <cellStyle name="Dziesiętny [0]_Invoices2001Slovakia_Book1_1_Book1_Du toan nuoc San Thang (GD2) 3 2" xfId="1919" xr:uid="{00000000-0005-0000-0000-0000D8070000}"/>
    <cellStyle name="Dziesietny [0]_Invoices2001Slovakia_Book1_1_Book1_Du toan nuoc San Thang (GD2) 4" xfId="8371" xr:uid="{00000000-0005-0000-0000-0000D9070000}"/>
    <cellStyle name="Dziesiętny [0]_Invoices2001Slovakia_Book1_1_Book1_Du toan nuoc San Thang (GD2) 4" xfId="8372" xr:uid="{00000000-0005-0000-0000-0000DA070000}"/>
    <cellStyle name="Dziesietny [0]_Invoices2001Slovakia_Book1_1_Book1_Ke hoach 2010 (theo doi 11-8-2010)" xfId="1920" xr:uid="{00000000-0005-0000-0000-0000DB070000}"/>
    <cellStyle name="Dziesiętny [0]_Invoices2001Slovakia_Book1_1_Book1_Ke hoach 2010 (theo doi 11-8-2010)" xfId="1921" xr:uid="{00000000-0005-0000-0000-0000DC070000}"/>
    <cellStyle name="Dziesietny [0]_Invoices2001Slovakia_Book1_1_Book1_Ke hoach 2010 (theo doi 11-8-2010) 2" xfId="1922" xr:uid="{00000000-0005-0000-0000-0000DD070000}"/>
    <cellStyle name="Dziesiętny [0]_Invoices2001Slovakia_Book1_1_Book1_Ke hoach 2010 (theo doi 11-8-2010) 2" xfId="1923" xr:uid="{00000000-0005-0000-0000-0000DE070000}"/>
    <cellStyle name="Dziesietny [0]_Invoices2001Slovakia_Book1_1_Book1_Ke hoach 2010 (theo doi 11-8-2010) 2 2" xfId="1924" xr:uid="{00000000-0005-0000-0000-0000DF070000}"/>
    <cellStyle name="Dziesiętny [0]_Invoices2001Slovakia_Book1_1_Book1_Ke hoach 2010 (theo doi 11-8-2010) 2 2" xfId="1925" xr:uid="{00000000-0005-0000-0000-0000E0070000}"/>
    <cellStyle name="Dziesietny [0]_Invoices2001Slovakia_Book1_1_Book1_Ke hoach 2010 (theo doi 11-8-2010) 3" xfId="1926" xr:uid="{00000000-0005-0000-0000-0000E1070000}"/>
    <cellStyle name="Dziesiętny [0]_Invoices2001Slovakia_Book1_1_Book1_Ke hoach 2010 (theo doi 11-8-2010) 3" xfId="1927" xr:uid="{00000000-0005-0000-0000-0000E2070000}"/>
    <cellStyle name="Dziesietny [0]_Invoices2001Slovakia_Book1_1_Book1_Ke hoach 2010 (theo doi 11-8-2010) 3 2" xfId="1928" xr:uid="{00000000-0005-0000-0000-0000E3070000}"/>
    <cellStyle name="Dziesiętny [0]_Invoices2001Slovakia_Book1_1_Book1_Ke hoach 2010 (theo doi 11-8-2010) 3 2" xfId="1929" xr:uid="{00000000-0005-0000-0000-0000E4070000}"/>
    <cellStyle name="Dziesietny [0]_Invoices2001Slovakia_Book1_1_Book1_Ke hoach 2010 (theo doi 11-8-2010) 4" xfId="8373" xr:uid="{00000000-0005-0000-0000-0000E5070000}"/>
    <cellStyle name="Dziesiętny [0]_Invoices2001Slovakia_Book1_1_Book1_Ke hoach 2010 (theo doi 11-8-2010) 4" xfId="8374" xr:uid="{00000000-0005-0000-0000-0000E6070000}"/>
    <cellStyle name="Dziesietny [0]_Invoices2001Slovakia_Book1_1_Book1_ke hoach dau thau 30-6-2010" xfId="1930" xr:uid="{00000000-0005-0000-0000-0000E7070000}"/>
    <cellStyle name="Dziesiętny [0]_Invoices2001Slovakia_Book1_1_Book1_ke hoach dau thau 30-6-2010" xfId="1931" xr:uid="{00000000-0005-0000-0000-0000E8070000}"/>
    <cellStyle name="Dziesietny [0]_Invoices2001Slovakia_Book1_1_Book1_ke hoach dau thau 30-6-2010 2" xfId="1932" xr:uid="{00000000-0005-0000-0000-0000E9070000}"/>
    <cellStyle name="Dziesiętny [0]_Invoices2001Slovakia_Book1_1_Book1_ke hoach dau thau 30-6-2010 2" xfId="1933" xr:uid="{00000000-0005-0000-0000-0000EA070000}"/>
    <cellStyle name="Dziesietny [0]_Invoices2001Slovakia_Book1_1_Book1_ke hoach dau thau 30-6-2010 2 2" xfId="1934" xr:uid="{00000000-0005-0000-0000-0000EB070000}"/>
    <cellStyle name="Dziesiętny [0]_Invoices2001Slovakia_Book1_1_Book1_ke hoach dau thau 30-6-2010 2 2" xfId="1935" xr:uid="{00000000-0005-0000-0000-0000EC070000}"/>
    <cellStyle name="Dziesietny [0]_Invoices2001Slovakia_Book1_1_Book1_ke hoach dau thau 30-6-2010 3" xfId="1936" xr:uid="{00000000-0005-0000-0000-0000ED070000}"/>
    <cellStyle name="Dziesiętny [0]_Invoices2001Slovakia_Book1_1_Book1_ke hoach dau thau 30-6-2010 3" xfId="1937" xr:uid="{00000000-0005-0000-0000-0000EE070000}"/>
    <cellStyle name="Dziesietny [0]_Invoices2001Slovakia_Book1_1_Book1_ke hoach dau thau 30-6-2010 3 2" xfId="1938" xr:uid="{00000000-0005-0000-0000-0000EF070000}"/>
    <cellStyle name="Dziesiętny [0]_Invoices2001Slovakia_Book1_1_Book1_ke hoach dau thau 30-6-2010 3 2" xfId="1939" xr:uid="{00000000-0005-0000-0000-0000F0070000}"/>
    <cellStyle name="Dziesietny [0]_Invoices2001Slovakia_Book1_1_Book1_ke hoach dau thau 30-6-2010 4" xfId="8375" xr:uid="{00000000-0005-0000-0000-0000F1070000}"/>
    <cellStyle name="Dziesiętny [0]_Invoices2001Slovakia_Book1_1_Book1_ke hoach dau thau 30-6-2010 4" xfId="8376" xr:uid="{00000000-0005-0000-0000-0000F2070000}"/>
    <cellStyle name="Dziesietny [0]_Invoices2001Slovakia_Book1_1_Book1_KH Von 2012 gui BKH 1" xfId="1940" xr:uid="{00000000-0005-0000-0000-0000F3070000}"/>
    <cellStyle name="Dziesiętny [0]_Invoices2001Slovakia_Book1_1_Book1_KH Von 2012 gui BKH 1" xfId="1941" xr:uid="{00000000-0005-0000-0000-0000F4070000}"/>
    <cellStyle name="Dziesietny [0]_Invoices2001Slovakia_Book1_1_Book1_KH Von 2012 gui BKH 1 2" xfId="1942" xr:uid="{00000000-0005-0000-0000-0000F5070000}"/>
    <cellStyle name="Dziesiętny [0]_Invoices2001Slovakia_Book1_1_Book1_KH Von 2012 gui BKH 1 2" xfId="1943" xr:uid="{00000000-0005-0000-0000-0000F6070000}"/>
    <cellStyle name="Dziesietny [0]_Invoices2001Slovakia_Book1_1_Book1_KH Von 2012 gui BKH 1 2 2" xfId="1944" xr:uid="{00000000-0005-0000-0000-0000F7070000}"/>
    <cellStyle name="Dziesiętny [0]_Invoices2001Slovakia_Book1_1_Book1_KH Von 2012 gui BKH 1 2 2" xfId="1945" xr:uid="{00000000-0005-0000-0000-0000F8070000}"/>
    <cellStyle name="Dziesietny [0]_Invoices2001Slovakia_Book1_1_Book1_KH Von 2012 gui BKH 1 3" xfId="1946" xr:uid="{00000000-0005-0000-0000-0000F9070000}"/>
    <cellStyle name="Dziesiętny [0]_Invoices2001Slovakia_Book1_1_Book1_KH Von 2012 gui BKH 1 3" xfId="1947" xr:uid="{00000000-0005-0000-0000-0000FA070000}"/>
    <cellStyle name="Dziesietny [0]_Invoices2001Slovakia_Book1_1_Book1_KH Von 2012 gui BKH 1 3 2" xfId="1948" xr:uid="{00000000-0005-0000-0000-0000FB070000}"/>
    <cellStyle name="Dziesiętny [0]_Invoices2001Slovakia_Book1_1_Book1_KH Von 2012 gui BKH 1 3 2" xfId="1949" xr:uid="{00000000-0005-0000-0000-0000FC070000}"/>
    <cellStyle name="Dziesietny [0]_Invoices2001Slovakia_Book1_1_Book1_KH Von 2012 gui BKH 1 4" xfId="8377" xr:uid="{00000000-0005-0000-0000-0000FD070000}"/>
    <cellStyle name="Dziesiętny [0]_Invoices2001Slovakia_Book1_1_Book1_KH Von 2012 gui BKH 1 4" xfId="8378" xr:uid="{00000000-0005-0000-0000-0000FE070000}"/>
    <cellStyle name="Dziesietny [0]_Invoices2001Slovakia_Book1_1_Book1_KH Von 2012 gui BKH 1_BIEU KE HOACH  2015 (KTN 6.11 sua)" xfId="1950" xr:uid="{00000000-0005-0000-0000-0000FF070000}"/>
    <cellStyle name="Dziesiętny [0]_Invoices2001Slovakia_Book1_1_Book1_KH Von 2012 gui BKH 1_BIEU KE HOACH  2015 (KTN 6.11 sua)" xfId="1951" xr:uid="{00000000-0005-0000-0000-000000080000}"/>
    <cellStyle name="Dziesietny [0]_Invoices2001Slovakia_Book1_1_Book1_QD ke hoach dau thau" xfId="1952" xr:uid="{00000000-0005-0000-0000-000001080000}"/>
    <cellStyle name="Dziesiętny [0]_Invoices2001Slovakia_Book1_1_Book1_QD ke hoach dau thau" xfId="1953" xr:uid="{00000000-0005-0000-0000-000002080000}"/>
    <cellStyle name="Dziesietny [0]_Invoices2001Slovakia_Book1_1_Book1_QD ke hoach dau thau 2" xfId="1954" xr:uid="{00000000-0005-0000-0000-000003080000}"/>
    <cellStyle name="Dziesiętny [0]_Invoices2001Slovakia_Book1_1_Book1_QD ke hoach dau thau 2" xfId="1955" xr:uid="{00000000-0005-0000-0000-000004080000}"/>
    <cellStyle name="Dziesietny [0]_Invoices2001Slovakia_Book1_1_Book1_QD ke hoach dau thau 2 2" xfId="1956" xr:uid="{00000000-0005-0000-0000-000005080000}"/>
    <cellStyle name="Dziesiętny [0]_Invoices2001Slovakia_Book1_1_Book1_QD ke hoach dau thau 2 2" xfId="1957" xr:uid="{00000000-0005-0000-0000-000006080000}"/>
    <cellStyle name="Dziesietny [0]_Invoices2001Slovakia_Book1_1_Book1_QD ke hoach dau thau 3" xfId="1958" xr:uid="{00000000-0005-0000-0000-000007080000}"/>
    <cellStyle name="Dziesiętny [0]_Invoices2001Slovakia_Book1_1_Book1_QD ke hoach dau thau 3" xfId="1959" xr:uid="{00000000-0005-0000-0000-000008080000}"/>
    <cellStyle name="Dziesietny [0]_Invoices2001Slovakia_Book1_1_Book1_QD ke hoach dau thau 3 2" xfId="1960" xr:uid="{00000000-0005-0000-0000-000009080000}"/>
    <cellStyle name="Dziesiętny [0]_Invoices2001Slovakia_Book1_1_Book1_QD ke hoach dau thau 3 2" xfId="1961" xr:uid="{00000000-0005-0000-0000-00000A080000}"/>
    <cellStyle name="Dziesietny [0]_Invoices2001Slovakia_Book1_1_Book1_QD ke hoach dau thau 4" xfId="8379" xr:uid="{00000000-0005-0000-0000-00000B080000}"/>
    <cellStyle name="Dziesiętny [0]_Invoices2001Slovakia_Book1_1_Book1_QD ke hoach dau thau 4" xfId="8380" xr:uid="{00000000-0005-0000-0000-00000C080000}"/>
    <cellStyle name="Dziesietny [0]_Invoices2001Slovakia_Book1_1_Book1_tinh toan hoang ha" xfId="1962" xr:uid="{00000000-0005-0000-0000-00000D080000}"/>
    <cellStyle name="Dziesiętny [0]_Invoices2001Slovakia_Book1_1_Book1_tinh toan hoang ha" xfId="1963" xr:uid="{00000000-0005-0000-0000-00000E080000}"/>
    <cellStyle name="Dziesietny [0]_Invoices2001Slovakia_Book1_1_Book1_tinh toan hoang ha 2" xfId="1964" xr:uid="{00000000-0005-0000-0000-00000F080000}"/>
    <cellStyle name="Dziesiętny [0]_Invoices2001Slovakia_Book1_1_Book1_tinh toan hoang ha 2" xfId="1965" xr:uid="{00000000-0005-0000-0000-000010080000}"/>
    <cellStyle name="Dziesietny [0]_Invoices2001Slovakia_Book1_1_Book1_tinh toan hoang ha 2 2" xfId="1966" xr:uid="{00000000-0005-0000-0000-000011080000}"/>
    <cellStyle name="Dziesiętny [0]_Invoices2001Slovakia_Book1_1_Book1_tinh toan hoang ha 2 2" xfId="1967" xr:uid="{00000000-0005-0000-0000-000012080000}"/>
    <cellStyle name="Dziesietny [0]_Invoices2001Slovakia_Book1_1_Book1_tinh toan hoang ha 3" xfId="1968" xr:uid="{00000000-0005-0000-0000-000013080000}"/>
    <cellStyle name="Dziesiętny [0]_Invoices2001Slovakia_Book1_1_Book1_tinh toan hoang ha 3" xfId="1969" xr:uid="{00000000-0005-0000-0000-000014080000}"/>
    <cellStyle name="Dziesietny [0]_Invoices2001Slovakia_Book1_1_Book1_tinh toan hoang ha 3 2" xfId="1970" xr:uid="{00000000-0005-0000-0000-000015080000}"/>
    <cellStyle name="Dziesiętny [0]_Invoices2001Slovakia_Book1_1_Book1_tinh toan hoang ha 3 2" xfId="1971" xr:uid="{00000000-0005-0000-0000-000016080000}"/>
    <cellStyle name="Dziesietny [0]_Invoices2001Slovakia_Book1_1_Book1_tinh toan hoang ha 4" xfId="8381" xr:uid="{00000000-0005-0000-0000-000017080000}"/>
    <cellStyle name="Dziesiętny [0]_Invoices2001Slovakia_Book1_1_Book1_tinh toan hoang ha 4" xfId="8382" xr:uid="{00000000-0005-0000-0000-000018080000}"/>
    <cellStyle name="Dziesietny [0]_Invoices2001Slovakia_Book1_1_Book1_Tong von ĐTPT" xfId="1972" xr:uid="{00000000-0005-0000-0000-000019080000}"/>
    <cellStyle name="Dziesiętny [0]_Invoices2001Slovakia_Book1_1_Book1_Tong von ĐTPT" xfId="1973" xr:uid="{00000000-0005-0000-0000-00001A080000}"/>
    <cellStyle name="Dziesietny [0]_Invoices2001Slovakia_Book1_1_Book1_Tong von ĐTPT 2" xfId="1974" xr:uid="{00000000-0005-0000-0000-00001B080000}"/>
    <cellStyle name="Dziesiętny [0]_Invoices2001Slovakia_Book1_1_Book1_Tong von ĐTPT 2" xfId="1975" xr:uid="{00000000-0005-0000-0000-00001C080000}"/>
    <cellStyle name="Dziesietny [0]_Invoices2001Slovakia_Book1_1_Book1_Tong von ĐTPT 2 2" xfId="1976" xr:uid="{00000000-0005-0000-0000-00001D080000}"/>
    <cellStyle name="Dziesiętny [0]_Invoices2001Slovakia_Book1_1_Book1_Tong von ĐTPT 2 2" xfId="1977" xr:uid="{00000000-0005-0000-0000-00001E080000}"/>
    <cellStyle name="Dziesietny [0]_Invoices2001Slovakia_Book1_1_Book1_Tong von ĐTPT 3" xfId="1978" xr:uid="{00000000-0005-0000-0000-00001F080000}"/>
    <cellStyle name="Dziesiętny [0]_Invoices2001Slovakia_Book1_1_Book1_Tong von ĐTPT 3" xfId="1979" xr:uid="{00000000-0005-0000-0000-000020080000}"/>
    <cellStyle name="Dziesietny [0]_Invoices2001Slovakia_Book1_1_Book1_Tong von ĐTPT 3 2" xfId="1980" xr:uid="{00000000-0005-0000-0000-000021080000}"/>
    <cellStyle name="Dziesiętny [0]_Invoices2001Slovakia_Book1_1_Book1_Tong von ĐTPT 3 2" xfId="1981" xr:uid="{00000000-0005-0000-0000-000022080000}"/>
    <cellStyle name="Dziesietny [0]_Invoices2001Slovakia_Book1_1_Book1_Tong von ĐTPT 4" xfId="8383" xr:uid="{00000000-0005-0000-0000-000023080000}"/>
    <cellStyle name="Dziesiętny [0]_Invoices2001Slovakia_Book1_1_Book1_Tong von ĐTPT 4" xfId="8384" xr:uid="{00000000-0005-0000-0000-000024080000}"/>
    <cellStyle name="Dziesietny [0]_Invoices2001Slovakia_Book1_1_Copy of KH PHAN BO VON ĐỐI ỨNG NAM 2011 (30 TY phuong án gop WB)" xfId="1982" xr:uid="{00000000-0005-0000-0000-000025080000}"/>
    <cellStyle name="Dziesiętny [0]_Invoices2001Slovakia_Book1_1_Copy of KH PHAN BO VON ĐỐI ỨNG NAM 2011 (30 TY phuong án gop WB)" xfId="1983" xr:uid="{00000000-0005-0000-0000-000026080000}"/>
    <cellStyle name="Dziesietny [0]_Invoices2001Slovakia_Book1_1_Copy of KH PHAN BO VON ĐỐI ỨNG NAM 2011 (30 TY phuong án gop WB) 2" xfId="1984" xr:uid="{00000000-0005-0000-0000-000027080000}"/>
    <cellStyle name="Dziesiętny [0]_Invoices2001Slovakia_Book1_1_Copy of KH PHAN BO VON ĐỐI ỨNG NAM 2011 (30 TY phuong án gop WB) 2" xfId="1985" xr:uid="{00000000-0005-0000-0000-000028080000}"/>
    <cellStyle name="Dziesietny [0]_Invoices2001Slovakia_Book1_1_Copy of KH PHAN BO VON ĐỐI ỨNG NAM 2011 (30 TY phuong án gop WB) 2 2" xfId="1986" xr:uid="{00000000-0005-0000-0000-000029080000}"/>
    <cellStyle name="Dziesiętny [0]_Invoices2001Slovakia_Book1_1_Copy of KH PHAN BO VON ĐỐI ỨNG NAM 2011 (30 TY phuong án gop WB) 2 2" xfId="1987" xr:uid="{00000000-0005-0000-0000-00002A080000}"/>
    <cellStyle name="Dziesietny [0]_Invoices2001Slovakia_Book1_1_Copy of KH PHAN BO VON ĐỐI ỨNG NAM 2011 (30 TY phuong án gop WB) 3" xfId="1988" xr:uid="{00000000-0005-0000-0000-00002B080000}"/>
    <cellStyle name="Dziesiętny [0]_Invoices2001Slovakia_Book1_1_Copy of KH PHAN BO VON ĐỐI ỨNG NAM 2011 (30 TY phuong án gop WB) 3" xfId="1989" xr:uid="{00000000-0005-0000-0000-00002C080000}"/>
    <cellStyle name="Dziesietny [0]_Invoices2001Slovakia_Book1_1_Copy of KH PHAN BO VON ĐỐI ỨNG NAM 2011 (30 TY phuong án gop WB) 3 2" xfId="1990" xr:uid="{00000000-0005-0000-0000-00002D080000}"/>
    <cellStyle name="Dziesiętny [0]_Invoices2001Slovakia_Book1_1_Copy of KH PHAN BO VON ĐỐI ỨNG NAM 2011 (30 TY phuong án gop WB) 3 2" xfId="1991" xr:uid="{00000000-0005-0000-0000-00002E080000}"/>
    <cellStyle name="Dziesietny [0]_Invoices2001Slovakia_Book1_1_Copy of KH PHAN BO VON ĐỐI ỨNG NAM 2011 (30 TY phuong án gop WB) 4" xfId="8385" xr:uid="{00000000-0005-0000-0000-00002F080000}"/>
    <cellStyle name="Dziesiętny [0]_Invoices2001Slovakia_Book1_1_Copy of KH PHAN BO VON ĐỐI ỨNG NAM 2011 (30 TY phuong án gop WB) 4" xfId="8386" xr:uid="{00000000-0005-0000-0000-000030080000}"/>
    <cellStyle name="Dziesietny [0]_Invoices2001Slovakia_Book1_1_Copy of KH PHAN BO VON ĐỐI ỨNG NAM 2011 (30 TY phuong án gop WB)_BIEU KE HOACH  2015 (KTN 6.11 sua)" xfId="1992" xr:uid="{00000000-0005-0000-0000-000031080000}"/>
    <cellStyle name="Dziesiętny [0]_Invoices2001Slovakia_Book1_1_Copy of KH PHAN BO VON ĐỐI ỨNG NAM 2011 (30 TY phuong án gop WB)_BIEU KE HOACH  2015 (KTN 6.11 sua)" xfId="1993" xr:uid="{00000000-0005-0000-0000-000032080000}"/>
    <cellStyle name="Dziesietny [0]_Invoices2001Slovakia_Book1_1_Danh Mục KCM trinh BKH 2011 (BS 30A)" xfId="1994" xr:uid="{00000000-0005-0000-0000-000033080000}"/>
    <cellStyle name="Dziesiętny [0]_Invoices2001Slovakia_Book1_1_Danh Mục KCM trinh BKH 2011 (BS 30A)" xfId="1995" xr:uid="{00000000-0005-0000-0000-000034080000}"/>
    <cellStyle name="Dziesietny [0]_Invoices2001Slovakia_Book1_1_DTTD chieng chan Tham lai 29-9-2009" xfId="1996" xr:uid="{00000000-0005-0000-0000-000035080000}"/>
    <cellStyle name="Dziesiętny [0]_Invoices2001Slovakia_Book1_1_DTTD chieng chan Tham lai 29-9-2009" xfId="1997" xr:uid="{00000000-0005-0000-0000-000036080000}"/>
    <cellStyle name="Dziesietny [0]_Invoices2001Slovakia_Book1_1_DTTD chieng chan Tham lai 29-9-2009 2" xfId="1998" xr:uid="{00000000-0005-0000-0000-000037080000}"/>
    <cellStyle name="Dziesiętny [0]_Invoices2001Slovakia_Book1_1_DTTD chieng chan Tham lai 29-9-2009 2" xfId="1999" xr:uid="{00000000-0005-0000-0000-000038080000}"/>
    <cellStyle name="Dziesietny [0]_Invoices2001Slovakia_Book1_1_DTTD chieng chan Tham lai 29-9-2009 2 2" xfId="2000" xr:uid="{00000000-0005-0000-0000-000039080000}"/>
    <cellStyle name="Dziesiętny [0]_Invoices2001Slovakia_Book1_1_DTTD chieng chan Tham lai 29-9-2009 2 2" xfId="2001" xr:uid="{00000000-0005-0000-0000-00003A080000}"/>
    <cellStyle name="Dziesietny [0]_Invoices2001Slovakia_Book1_1_DTTD chieng chan Tham lai 29-9-2009 3" xfId="2002" xr:uid="{00000000-0005-0000-0000-00003B080000}"/>
    <cellStyle name="Dziesiętny [0]_Invoices2001Slovakia_Book1_1_DTTD chieng chan Tham lai 29-9-2009 3" xfId="2003" xr:uid="{00000000-0005-0000-0000-00003C080000}"/>
    <cellStyle name="Dziesietny [0]_Invoices2001Slovakia_Book1_1_DTTD chieng chan Tham lai 29-9-2009 3 2" xfId="2004" xr:uid="{00000000-0005-0000-0000-00003D080000}"/>
    <cellStyle name="Dziesiętny [0]_Invoices2001Slovakia_Book1_1_DTTD chieng chan Tham lai 29-9-2009 3 2" xfId="2005" xr:uid="{00000000-0005-0000-0000-00003E080000}"/>
    <cellStyle name="Dziesietny [0]_Invoices2001Slovakia_Book1_1_DTTD chieng chan Tham lai 29-9-2009 4" xfId="8387" xr:uid="{00000000-0005-0000-0000-00003F080000}"/>
    <cellStyle name="Dziesiętny [0]_Invoices2001Slovakia_Book1_1_DTTD chieng chan Tham lai 29-9-2009 4" xfId="8388" xr:uid="{00000000-0005-0000-0000-000040080000}"/>
    <cellStyle name="Dziesietny [0]_Invoices2001Slovakia_Book1_1_DTTD chieng chan Tham lai 29-9-2009_BIEU KE HOACH  2015 (KTN 6.11 sua)" xfId="2006" xr:uid="{00000000-0005-0000-0000-000041080000}"/>
    <cellStyle name="Dziesiętny [0]_Invoices2001Slovakia_Book1_1_DTTD chieng chan Tham lai 29-9-2009_BIEU KE HOACH  2015 (KTN 6.11 sua)" xfId="2007" xr:uid="{00000000-0005-0000-0000-000042080000}"/>
    <cellStyle name="Dziesietny [0]_Invoices2001Slovakia_Book1_1_Du toan nuoc San Thang (GD2)" xfId="2008" xr:uid="{00000000-0005-0000-0000-000043080000}"/>
    <cellStyle name="Dziesiętny [0]_Invoices2001Slovakia_Book1_1_Du toan nuoc San Thang (GD2)" xfId="2009" xr:uid="{00000000-0005-0000-0000-000044080000}"/>
    <cellStyle name="Dziesietny [0]_Invoices2001Slovakia_Book1_1_Du toan nuoc San Thang (GD2) 2" xfId="2010" xr:uid="{00000000-0005-0000-0000-000045080000}"/>
    <cellStyle name="Dziesiętny [0]_Invoices2001Slovakia_Book1_1_Du toan nuoc San Thang (GD2) 2" xfId="2011" xr:uid="{00000000-0005-0000-0000-000046080000}"/>
    <cellStyle name="Dziesietny [0]_Invoices2001Slovakia_Book1_1_Du toan nuoc San Thang (GD2) 2 2" xfId="2012" xr:uid="{00000000-0005-0000-0000-000047080000}"/>
    <cellStyle name="Dziesiętny [0]_Invoices2001Slovakia_Book1_1_Du toan nuoc San Thang (GD2) 2 2" xfId="2013" xr:uid="{00000000-0005-0000-0000-000048080000}"/>
    <cellStyle name="Dziesietny [0]_Invoices2001Slovakia_Book1_1_Du toan nuoc San Thang (GD2) 3" xfId="2014" xr:uid="{00000000-0005-0000-0000-000049080000}"/>
    <cellStyle name="Dziesiętny [0]_Invoices2001Slovakia_Book1_1_Du toan nuoc San Thang (GD2) 3" xfId="2015" xr:uid="{00000000-0005-0000-0000-00004A080000}"/>
    <cellStyle name="Dziesietny [0]_Invoices2001Slovakia_Book1_1_Du toan nuoc San Thang (GD2) 3 2" xfId="2016" xr:uid="{00000000-0005-0000-0000-00004B080000}"/>
    <cellStyle name="Dziesiętny [0]_Invoices2001Slovakia_Book1_1_Du toan nuoc San Thang (GD2) 3 2" xfId="2017" xr:uid="{00000000-0005-0000-0000-00004C080000}"/>
    <cellStyle name="Dziesietny [0]_Invoices2001Slovakia_Book1_1_Du toan nuoc San Thang (GD2) 4" xfId="2018" xr:uid="{00000000-0005-0000-0000-00004D080000}"/>
    <cellStyle name="Dziesiętny [0]_Invoices2001Slovakia_Book1_1_Du toan nuoc San Thang (GD2) 4" xfId="2019" xr:uid="{00000000-0005-0000-0000-00004E080000}"/>
    <cellStyle name="Dziesietny [0]_Invoices2001Slovakia_Book1_1_Ke hoach 2010 (theo doi 11-8-2010)" xfId="2020" xr:uid="{00000000-0005-0000-0000-00004F080000}"/>
    <cellStyle name="Dziesiętny [0]_Invoices2001Slovakia_Book1_1_Ke hoach 2010 (theo doi 11-8-2010)" xfId="2021" xr:uid="{00000000-0005-0000-0000-000050080000}"/>
    <cellStyle name="Dziesietny [0]_Invoices2001Slovakia_Book1_1_Ke hoach 2010 (theo doi 11-8-2010) 2" xfId="2022" xr:uid="{00000000-0005-0000-0000-000051080000}"/>
    <cellStyle name="Dziesiętny [0]_Invoices2001Slovakia_Book1_1_Ke hoach 2010 (theo doi 11-8-2010) 2" xfId="2023" xr:uid="{00000000-0005-0000-0000-000052080000}"/>
    <cellStyle name="Dziesietny [0]_Invoices2001Slovakia_Book1_1_Ke hoach 2010 (theo doi 11-8-2010) 2 2" xfId="2024" xr:uid="{00000000-0005-0000-0000-000053080000}"/>
    <cellStyle name="Dziesiętny [0]_Invoices2001Slovakia_Book1_1_Ke hoach 2010 (theo doi 11-8-2010) 2 2" xfId="2025" xr:uid="{00000000-0005-0000-0000-000054080000}"/>
    <cellStyle name="Dziesietny [0]_Invoices2001Slovakia_Book1_1_Ke hoach 2010 (theo doi 11-8-2010) 3" xfId="2026" xr:uid="{00000000-0005-0000-0000-000055080000}"/>
    <cellStyle name="Dziesiętny [0]_Invoices2001Slovakia_Book1_1_Ke hoach 2010 (theo doi 11-8-2010) 3" xfId="2027" xr:uid="{00000000-0005-0000-0000-000056080000}"/>
    <cellStyle name="Dziesietny [0]_Invoices2001Slovakia_Book1_1_Ke hoach 2010 (theo doi 11-8-2010) 3 2" xfId="2028" xr:uid="{00000000-0005-0000-0000-000057080000}"/>
    <cellStyle name="Dziesiętny [0]_Invoices2001Slovakia_Book1_1_Ke hoach 2010 (theo doi 11-8-2010) 3 2" xfId="2029" xr:uid="{00000000-0005-0000-0000-000058080000}"/>
    <cellStyle name="Dziesietny [0]_Invoices2001Slovakia_Book1_1_Ke hoach 2010 (theo doi 11-8-2010) 4" xfId="2030" xr:uid="{00000000-0005-0000-0000-000059080000}"/>
    <cellStyle name="Dziesiętny [0]_Invoices2001Slovakia_Book1_1_Ke hoach 2010 (theo doi 11-8-2010) 4" xfId="2031" xr:uid="{00000000-0005-0000-0000-00005A080000}"/>
    <cellStyle name="Dziesietny [0]_Invoices2001Slovakia_Book1_1_Ke hoach 2010 ngay 31-01" xfId="2032" xr:uid="{00000000-0005-0000-0000-00005B080000}"/>
    <cellStyle name="Dziesiętny [0]_Invoices2001Slovakia_Book1_1_Ke hoach 2010 ngay 31-01" xfId="2033" xr:uid="{00000000-0005-0000-0000-00005C080000}"/>
    <cellStyle name="Dziesietny [0]_Invoices2001Slovakia_Book1_1_Ke hoach 2010 ngay 31-01 2" xfId="2034" xr:uid="{00000000-0005-0000-0000-00005D080000}"/>
    <cellStyle name="Dziesiętny [0]_Invoices2001Slovakia_Book1_1_Ke hoach 2010 ngay 31-01 2" xfId="2035" xr:uid="{00000000-0005-0000-0000-00005E080000}"/>
    <cellStyle name="Dziesietny [0]_Invoices2001Slovakia_Book1_1_Ke hoach 2010 ngay 31-01 2 2" xfId="2036" xr:uid="{00000000-0005-0000-0000-00005F080000}"/>
    <cellStyle name="Dziesiętny [0]_Invoices2001Slovakia_Book1_1_Ke hoach 2010 ngay 31-01 2 2" xfId="2037" xr:uid="{00000000-0005-0000-0000-000060080000}"/>
    <cellStyle name="Dziesietny [0]_Invoices2001Slovakia_Book1_1_Ke hoach 2010 ngay 31-01 3" xfId="2038" xr:uid="{00000000-0005-0000-0000-000061080000}"/>
    <cellStyle name="Dziesiętny [0]_Invoices2001Slovakia_Book1_1_Ke hoach 2010 ngay 31-01 3" xfId="2039" xr:uid="{00000000-0005-0000-0000-000062080000}"/>
    <cellStyle name="Dziesietny [0]_Invoices2001Slovakia_Book1_1_Ke hoach 2010 ngay 31-01 3 2" xfId="2040" xr:uid="{00000000-0005-0000-0000-000063080000}"/>
    <cellStyle name="Dziesiętny [0]_Invoices2001Slovakia_Book1_1_Ke hoach 2010 ngay 31-01 3 2" xfId="2041" xr:uid="{00000000-0005-0000-0000-000064080000}"/>
    <cellStyle name="Dziesietny [0]_Invoices2001Slovakia_Book1_1_Ke hoach 2010 ngay 31-01 4" xfId="2042" xr:uid="{00000000-0005-0000-0000-000065080000}"/>
    <cellStyle name="Dziesiętny [0]_Invoices2001Slovakia_Book1_1_Ke hoach 2010 ngay 31-01 4" xfId="2043" xr:uid="{00000000-0005-0000-0000-000066080000}"/>
    <cellStyle name="Dziesietny [0]_Invoices2001Slovakia_Book1_1_ke hoach dau thau 30-6-2010" xfId="2044" xr:uid="{00000000-0005-0000-0000-000067080000}"/>
    <cellStyle name="Dziesiętny [0]_Invoices2001Slovakia_Book1_1_ke hoach dau thau 30-6-2010" xfId="2045" xr:uid="{00000000-0005-0000-0000-000068080000}"/>
    <cellStyle name="Dziesietny [0]_Invoices2001Slovakia_Book1_1_ke hoach dau thau 30-6-2010 2" xfId="2046" xr:uid="{00000000-0005-0000-0000-000069080000}"/>
    <cellStyle name="Dziesiętny [0]_Invoices2001Slovakia_Book1_1_ke hoach dau thau 30-6-2010 2" xfId="2047" xr:uid="{00000000-0005-0000-0000-00006A080000}"/>
    <cellStyle name="Dziesietny [0]_Invoices2001Slovakia_Book1_1_ke hoach dau thau 30-6-2010 2 2" xfId="2048" xr:uid="{00000000-0005-0000-0000-00006B080000}"/>
    <cellStyle name="Dziesiętny [0]_Invoices2001Slovakia_Book1_1_ke hoach dau thau 30-6-2010 2 2" xfId="2049" xr:uid="{00000000-0005-0000-0000-00006C080000}"/>
    <cellStyle name="Dziesietny [0]_Invoices2001Slovakia_Book1_1_ke hoach dau thau 30-6-2010 3" xfId="2050" xr:uid="{00000000-0005-0000-0000-00006D080000}"/>
    <cellStyle name="Dziesiętny [0]_Invoices2001Slovakia_Book1_1_ke hoach dau thau 30-6-2010 3" xfId="2051" xr:uid="{00000000-0005-0000-0000-00006E080000}"/>
    <cellStyle name="Dziesietny [0]_Invoices2001Slovakia_Book1_1_ke hoach dau thau 30-6-2010 3 2" xfId="2052" xr:uid="{00000000-0005-0000-0000-00006F080000}"/>
    <cellStyle name="Dziesiętny [0]_Invoices2001Slovakia_Book1_1_ke hoach dau thau 30-6-2010 3 2" xfId="2053" xr:uid="{00000000-0005-0000-0000-000070080000}"/>
    <cellStyle name="Dziesietny [0]_Invoices2001Slovakia_Book1_1_ke hoach dau thau 30-6-2010 4" xfId="2054" xr:uid="{00000000-0005-0000-0000-000071080000}"/>
    <cellStyle name="Dziesiętny [0]_Invoices2001Slovakia_Book1_1_ke hoach dau thau 30-6-2010 4" xfId="2055" xr:uid="{00000000-0005-0000-0000-000072080000}"/>
    <cellStyle name="Dziesietny [0]_Invoices2001Slovakia_Book1_1_KH Von 2012 gui BKH 1" xfId="2056" xr:uid="{00000000-0005-0000-0000-000073080000}"/>
    <cellStyle name="Dziesiętny [0]_Invoices2001Slovakia_Book1_1_KH Von 2012 gui BKH 1" xfId="2057" xr:uid="{00000000-0005-0000-0000-000074080000}"/>
    <cellStyle name="Dziesietny [0]_Invoices2001Slovakia_Book1_1_KH Von 2012 gui BKH 1 2" xfId="2058" xr:uid="{00000000-0005-0000-0000-000075080000}"/>
    <cellStyle name="Dziesiętny [0]_Invoices2001Slovakia_Book1_1_KH Von 2012 gui BKH 1 2" xfId="2059" xr:uid="{00000000-0005-0000-0000-000076080000}"/>
    <cellStyle name="Dziesietny [0]_Invoices2001Slovakia_Book1_1_KH Von 2012 gui BKH 1 2 2" xfId="2060" xr:uid="{00000000-0005-0000-0000-000077080000}"/>
    <cellStyle name="Dziesiętny [0]_Invoices2001Slovakia_Book1_1_KH Von 2012 gui BKH 1 2 2" xfId="2061" xr:uid="{00000000-0005-0000-0000-000078080000}"/>
    <cellStyle name="Dziesietny [0]_Invoices2001Slovakia_Book1_1_KH Von 2012 gui BKH 1 3" xfId="2062" xr:uid="{00000000-0005-0000-0000-000079080000}"/>
    <cellStyle name="Dziesiętny [0]_Invoices2001Slovakia_Book1_1_KH Von 2012 gui BKH 1 3" xfId="2063" xr:uid="{00000000-0005-0000-0000-00007A080000}"/>
    <cellStyle name="Dziesietny [0]_Invoices2001Slovakia_Book1_1_KH Von 2012 gui BKH 1 3 2" xfId="2064" xr:uid="{00000000-0005-0000-0000-00007B080000}"/>
    <cellStyle name="Dziesiętny [0]_Invoices2001Slovakia_Book1_1_KH Von 2012 gui BKH 1 3 2" xfId="2065" xr:uid="{00000000-0005-0000-0000-00007C080000}"/>
    <cellStyle name="Dziesietny [0]_Invoices2001Slovakia_Book1_1_KH Von 2012 gui BKH 1 4" xfId="8389" xr:uid="{00000000-0005-0000-0000-00007D080000}"/>
    <cellStyle name="Dziesiętny [0]_Invoices2001Slovakia_Book1_1_KH Von 2012 gui BKH 1 4" xfId="8390" xr:uid="{00000000-0005-0000-0000-00007E080000}"/>
    <cellStyle name="Dziesietny [0]_Invoices2001Slovakia_Book1_1_KH Von 2012 gui BKH 1_BIEU KE HOACH  2015 (KTN 6.11 sua)" xfId="2066" xr:uid="{00000000-0005-0000-0000-00007F080000}"/>
    <cellStyle name="Dziesiętny [0]_Invoices2001Slovakia_Book1_1_KH Von 2012 gui BKH 1_BIEU KE HOACH  2015 (KTN 6.11 sua)" xfId="2067" xr:uid="{00000000-0005-0000-0000-000080080000}"/>
    <cellStyle name="Dziesietny [0]_Invoices2001Slovakia_Book1_1_KH Von 2012 gui BKH 2" xfId="2068" xr:uid="{00000000-0005-0000-0000-000081080000}"/>
    <cellStyle name="Dziesiętny [0]_Invoices2001Slovakia_Book1_1_KH Von 2012 gui BKH 2" xfId="2069" xr:uid="{00000000-0005-0000-0000-000082080000}"/>
    <cellStyle name="Dziesietny [0]_Invoices2001Slovakia_Book1_1_KH Von 2012 gui BKH 2 2" xfId="2070" xr:uid="{00000000-0005-0000-0000-000083080000}"/>
    <cellStyle name="Dziesiętny [0]_Invoices2001Slovakia_Book1_1_KH Von 2012 gui BKH 2 2" xfId="2071" xr:uid="{00000000-0005-0000-0000-000084080000}"/>
    <cellStyle name="Dziesietny [0]_Invoices2001Slovakia_Book1_1_KH Von 2012 gui BKH 2 2 2" xfId="2072" xr:uid="{00000000-0005-0000-0000-000085080000}"/>
    <cellStyle name="Dziesiętny [0]_Invoices2001Slovakia_Book1_1_KH Von 2012 gui BKH 2 2 2" xfId="2073" xr:uid="{00000000-0005-0000-0000-000086080000}"/>
    <cellStyle name="Dziesietny [0]_Invoices2001Slovakia_Book1_1_KH Von 2012 gui BKH 2 3" xfId="2074" xr:uid="{00000000-0005-0000-0000-000087080000}"/>
    <cellStyle name="Dziesiętny [0]_Invoices2001Slovakia_Book1_1_KH Von 2012 gui BKH 2 3" xfId="2075" xr:uid="{00000000-0005-0000-0000-000088080000}"/>
    <cellStyle name="Dziesietny [0]_Invoices2001Slovakia_Book1_1_KH Von 2012 gui BKH 2 3 2" xfId="2076" xr:uid="{00000000-0005-0000-0000-000089080000}"/>
    <cellStyle name="Dziesiętny [0]_Invoices2001Slovakia_Book1_1_KH Von 2012 gui BKH 2 3 2" xfId="2077" xr:uid="{00000000-0005-0000-0000-00008A080000}"/>
    <cellStyle name="Dziesietny [0]_Invoices2001Slovakia_Book1_1_KH Von 2012 gui BKH 2 4" xfId="2078" xr:uid="{00000000-0005-0000-0000-00008B080000}"/>
    <cellStyle name="Dziesiętny [0]_Invoices2001Slovakia_Book1_1_KH Von 2012 gui BKH 2 4" xfId="2079" xr:uid="{00000000-0005-0000-0000-00008C080000}"/>
    <cellStyle name="Dziesietny [0]_Invoices2001Slovakia_Book1_1_QD ke hoach dau thau" xfId="2080" xr:uid="{00000000-0005-0000-0000-00008D080000}"/>
    <cellStyle name="Dziesiętny [0]_Invoices2001Slovakia_Book1_1_QD ke hoach dau thau" xfId="2081" xr:uid="{00000000-0005-0000-0000-00008E080000}"/>
    <cellStyle name="Dziesietny [0]_Invoices2001Slovakia_Book1_1_QD ke hoach dau thau 2" xfId="2082" xr:uid="{00000000-0005-0000-0000-00008F080000}"/>
    <cellStyle name="Dziesiętny [0]_Invoices2001Slovakia_Book1_1_QD ke hoach dau thau 2" xfId="2083" xr:uid="{00000000-0005-0000-0000-000090080000}"/>
    <cellStyle name="Dziesietny [0]_Invoices2001Slovakia_Book1_1_QD ke hoach dau thau 2 2" xfId="2084" xr:uid="{00000000-0005-0000-0000-000091080000}"/>
    <cellStyle name="Dziesiętny [0]_Invoices2001Slovakia_Book1_1_QD ke hoach dau thau 2 2" xfId="2085" xr:uid="{00000000-0005-0000-0000-000092080000}"/>
    <cellStyle name="Dziesietny [0]_Invoices2001Slovakia_Book1_1_QD ke hoach dau thau 3" xfId="2086" xr:uid="{00000000-0005-0000-0000-000093080000}"/>
    <cellStyle name="Dziesiętny [0]_Invoices2001Slovakia_Book1_1_QD ke hoach dau thau 3" xfId="2087" xr:uid="{00000000-0005-0000-0000-000094080000}"/>
    <cellStyle name="Dziesietny [0]_Invoices2001Slovakia_Book1_1_QD ke hoach dau thau 3 2" xfId="2088" xr:uid="{00000000-0005-0000-0000-000095080000}"/>
    <cellStyle name="Dziesiętny [0]_Invoices2001Slovakia_Book1_1_QD ke hoach dau thau 3 2" xfId="2089" xr:uid="{00000000-0005-0000-0000-000096080000}"/>
    <cellStyle name="Dziesietny [0]_Invoices2001Slovakia_Book1_1_QD ke hoach dau thau 4" xfId="2090" xr:uid="{00000000-0005-0000-0000-000097080000}"/>
    <cellStyle name="Dziesiętny [0]_Invoices2001Slovakia_Book1_1_QD ke hoach dau thau 4" xfId="2091" xr:uid="{00000000-0005-0000-0000-000098080000}"/>
    <cellStyle name="Dziesietny [0]_Invoices2001Slovakia_Book1_1_Ra soat KH von 2011 (Huy-11-11-11)" xfId="2092" xr:uid="{00000000-0005-0000-0000-000099080000}"/>
    <cellStyle name="Dziesiętny [0]_Invoices2001Slovakia_Book1_1_Ra soat KH von 2011 (Huy-11-11-11)" xfId="2093" xr:uid="{00000000-0005-0000-0000-00009A080000}"/>
    <cellStyle name="Dziesietny [0]_Invoices2001Slovakia_Book1_1_tinh toan hoang ha" xfId="2094" xr:uid="{00000000-0005-0000-0000-00009B080000}"/>
    <cellStyle name="Dziesiętny [0]_Invoices2001Slovakia_Book1_1_tinh toan hoang ha" xfId="2095" xr:uid="{00000000-0005-0000-0000-00009C080000}"/>
    <cellStyle name="Dziesietny [0]_Invoices2001Slovakia_Book1_1_tinh toan hoang ha 2" xfId="2096" xr:uid="{00000000-0005-0000-0000-00009D080000}"/>
    <cellStyle name="Dziesiętny [0]_Invoices2001Slovakia_Book1_1_tinh toan hoang ha 2" xfId="2097" xr:uid="{00000000-0005-0000-0000-00009E080000}"/>
    <cellStyle name="Dziesietny [0]_Invoices2001Slovakia_Book1_1_tinh toan hoang ha 2 2" xfId="2098" xr:uid="{00000000-0005-0000-0000-00009F080000}"/>
    <cellStyle name="Dziesiętny [0]_Invoices2001Slovakia_Book1_1_tinh toan hoang ha 2 2" xfId="2099" xr:uid="{00000000-0005-0000-0000-0000A0080000}"/>
    <cellStyle name="Dziesietny [0]_Invoices2001Slovakia_Book1_1_tinh toan hoang ha 3" xfId="2100" xr:uid="{00000000-0005-0000-0000-0000A1080000}"/>
    <cellStyle name="Dziesiętny [0]_Invoices2001Slovakia_Book1_1_tinh toan hoang ha 3" xfId="2101" xr:uid="{00000000-0005-0000-0000-0000A2080000}"/>
    <cellStyle name="Dziesietny [0]_Invoices2001Slovakia_Book1_1_tinh toan hoang ha 3 2" xfId="2102" xr:uid="{00000000-0005-0000-0000-0000A3080000}"/>
    <cellStyle name="Dziesiętny [0]_Invoices2001Slovakia_Book1_1_tinh toan hoang ha 3 2" xfId="2103" xr:uid="{00000000-0005-0000-0000-0000A4080000}"/>
    <cellStyle name="Dziesietny [0]_Invoices2001Slovakia_Book1_1_tinh toan hoang ha 4" xfId="2104" xr:uid="{00000000-0005-0000-0000-0000A5080000}"/>
    <cellStyle name="Dziesiętny [0]_Invoices2001Slovakia_Book1_1_tinh toan hoang ha 4" xfId="2105" xr:uid="{00000000-0005-0000-0000-0000A6080000}"/>
    <cellStyle name="Dziesietny [0]_Invoices2001Slovakia_Book1_1_Tong von ĐTPT" xfId="2106" xr:uid="{00000000-0005-0000-0000-0000A7080000}"/>
    <cellStyle name="Dziesiętny [0]_Invoices2001Slovakia_Book1_1_Tong von ĐTPT" xfId="2107" xr:uid="{00000000-0005-0000-0000-0000A8080000}"/>
    <cellStyle name="Dziesietny [0]_Invoices2001Slovakia_Book1_1_Tong von ĐTPT 2" xfId="2108" xr:uid="{00000000-0005-0000-0000-0000A9080000}"/>
    <cellStyle name="Dziesiętny [0]_Invoices2001Slovakia_Book1_1_Tong von ĐTPT 2" xfId="2109" xr:uid="{00000000-0005-0000-0000-0000AA080000}"/>
    <cellStyle name="Dziesietny [0]_Invoices2001Slovakia_Book1_1_Tong von ĐTPT 2 2" xfId="2110" xr:uid="{00000000-0005-0000-0000-0000AB080000}"/>
    <cellStyle name="Dziesiętny [0]_Invoices2001Slovakia_Book1_1_Tong von ĐTPT 2 2" xfId="2111" xr:uid="{00000000-0005-0000-0000-0000AC080000}"/>
    <cellStyle name="Dziesietny [0]_Invoices2001Slovakia_Book1_1_Tong von ĐTPT 3" xfId="2112" xr:uid="{00000000-0005-0000-0000-0000AD080000}"/>
    <cellStyle name="Dziesiętny [0]_Invoices2001Slovakia_Book1_1_Tong von ĐTPT 3" xfId="2113" xr:uid="{00000000-0005-0000-0000-0000AE080000}"/>
    <cellStyle name="Dziesietny [0]_Invoices2001Slovakia_Book1_1_Tong von ĐTPT 3 2" xfId="2114" xr:uid="{00000000-0005-0000-0000-0000AF080000}"/>
    <cellStyle name="Dziesiętny [0]_Invoices2001Slovakia_Book1_1_Tong von ĐTPT 3 2" xfId="2115" xr:uid="{00000000-0005-0000-0000-0000B0080000}"/>
    <cellStyle name="Dziesietny [0]_Invoices2001Slovakia_Book1_1_Tong von ĐTPT 4" xfId="2116" xr:uid="{00000000-0005-0000-0000-0000B1080000}"/>
    <cellStyle name="Dziesiętny [0]_Invoices2001Slovakia_Book1_1_Tong von ĐTPT 4" xfId="2117" xr:uid="{00000000-0005-0000-0000-0000B2080000}"/>
    <cellStyle name="Dziesietny [0]_Invoices2001Slovakia_Book1_1_Viec Huy dang lam" xfId="2118" xr:uid="{00000000-0005-0000-0000-0000B3080000}"/>
    <cellStyle name="Dziesiętny [0]_Invoices2001Slovakia_Book1_1_Viec Huy dang lam" xfId="2119" xr:uid="{00000000-0005-0000-0000-0000B4080000}"/>
    <cellStyle name="Dziesietny [0]_Invoices2001Slovakia_Book1_2" xfId="2120" xr:uid="{00000000-0005-0000-0000-0000B5080000}"/>
    <cellStyle name="Dziesiętny [0]_Invoices2001Slovakia_Book1_2" xfId="2121" xr:uid="{00000000-0005-0000-0000-0000B6080000}"/>
    <cellStyle name="Dziesietny [0]_Invoices2001Slovakia_Book1_2 2" xfId="2122" xr:uid="{00000000-0005-0000-0000-0000B7080000}"/>
    <cellStyle name="Dziesiętny [0]_Invoices2001Slovakia_Book1_2 2" xfId="2123" xr:uid="{00000000-0005-0000-0000-0000B8080000}"/>
    <cellStyle name="Dziesietny [0]_Invoices2001Slovakia_Book1_2 3" xfId="8391" xr:uid="{00000000-0005-0000-0000-0000B9080000}"/>
    <cellStyle name="Dziesiętny [0]_Invoices2001Slovakia_Book1_2 3" xfId="8392" xr:uid="{00000000-0005-0000-0000-0000BA080000}"/>
    <cellStyle name="Dziesietny [0]_Invoices2001Slovakia_Book1_2 4" xfId="8393" xr:uid="{00000000-0005-0000-0000-0000BB080000}"/>
    <cellStyle name="Dziesiętny [0]_Invoices2001Slovakia_Book1_2 4" xfId="8394" xr:uid="{00000000-0005-0000-0000-0000BC080000}"/>
    <cellStyle name="Dziesietny [0]_Invoices2001Slovakia_Book1_2_bieu ke hoach dau thau" xfId="2124" xr:uid="{00000000-0005-0000-0000-0000BD080000}"/>
    <cellStyle name="Dziesiętny [0]_Invoices2001Slovakia_Book1_2_bieu ke hoach dau thau" xfId="2125" xr:uid="{00000000-0005-0000-0000-0000BE080000}"/>
    <cellStyle name="Dziesietny [0]_Invoices2001Slovakia_Book1_2_bieu ke hoach dau thau 2" xfId="2126" xr:uid="{00000000-0005-0000-0000-0000BF080000}"/>
    <cellStyle name="Dziesiętny [0]_Invoices2001Slovakia_Book1_2_bieu ke hoach dau thau 2" xfId="2127" xr:uid="{00000000-0005-0000-0000-0000C0080000}"/>
    <cellStyle name="Dziesietny [0]_Invoices2001Slovakia_Book1_2_bieu ke hoach dau thau 2 2" xfId="2128" xr:uid="{00000000-0005-0000-0000-0000C1080000}"/>
    <cellStyle name="Dziesiętny [0]_Invoices2001Slovakia_Book1_2_bieu ke hoach dau thau 2 2" xfId="2129" xr:uid="{00000000-0005-0000-0000-0000C2080000}"/>
    <cellStyle name="Dziesietny [0]_Invoices2001Slovakia_Book1_2_bieu ke hoach dau thau 3" xfId="2130" xr:uid="{00000000-0005-0000-0000-0000C3080000}"/>
    <cellStyle name="Dziesiętny [0]_Invoices2001Slovakia_Book1_2_bieu ke hoach dau thau 3" xfId="2131" xr:uid="{00000000-0005-0000-0000-0000C4080000}"/>
    <cellStyle name="Dziesietny [0]_Invoices2001Slovakia_Book1_2_bieu ke hoach dau thau 3 2" xfId="2132" xr:uid="{00000000-0005-0000-0000-0000C5080000}"/>
    <cellStyle name="Dziesiętny [0]_Invoices2001Slovakia_Book1_2_bieu ke hoach dau thau 3 2" xfId="2133" xr:uid="{00000000-0005-0000-0000-0000C6080000}"/>
    <cellStyle name="Dziesietny [0]_Invoices2001Slovakia_Book1_2_bieu ke hoach dau thau 4" xfId="8395" xr:uid="{00000000-0005-0000-0000-0000C7080000}"/>
    <cellStyle name="Dziesiętny [0]_Invoices2001Slovakia_Book1_2_bieu ke hoach dau thau 4" xfId="8396" xr:uid="{00000000-0005-0000-0000-0000C8080000}"/>
    <cellStyle name="Dziesietny [0]_Invoices2001Slovakia_Book1_2_bieu ke hoach dau thau truong mam non SKH" xfId="2134" xr:uid="{00000000-0005-0000-0000-0000C9080000}"/>
    <cellStyle name="Dziesiętny [0]_Invoices2001Slovakia_Book1_2_bieu ke hoach dau thau truong mam non SKH" xfId="2135" xr:uid="{00000000-0005-0000-0000-0000CA080000}"/>
    <cellStyle name="Dziesietny [0]_Invoices2001Slovakia_Book1_2_bieu ke hoach dau thau truong mam non SKH 2" xfId="2136" xr:uid="{00000000-0005-0000-0000-0000CB080000}"/>
    <cellStyle name="Dziesiętny [0]_Invoices2001Slovakia_Book1_2_bieu ke hoach dau thau truong mam non SKH 2" xfId="2137" xr:uid="{00000000-0005-0000-0000-0000CC080000}"/>
    <cellStyle name="Dziesietny [0]_Invoices2001Slovakia_Book1_2_bieu ke hoach dau thau truong mam non SKH 2 2" xfId="2138" xr:uid="{00000000-0005-0000-0000-0000CD080000}"/>
    <cellStyle name="Dziesiętny [0]_Invoices2001Slovakia_Book1_2_bieu ke hoach dau thau truong mam non SKH 2 2" xfId="2139" xr:uid="{00000000-0005-0000-0000-0000CE080000}"/>
    <cellStyle name="Dziesietny [0]_Invoices2001Slovakia_Book1_2_bieu ke hoach dau thau truong mam non SKH 3" xfId="2140" xr:uid="{00000000-0005-0000-0000-0000CF080000}"/>
    <cellStyle name="Dziesiętny [0]_Invoices2001Slovakia_Book1_2_bieu ke hoach dau thau truong mam non SKH 3" xfId="2141" xr:uid="{00000000-0005-0000-0000-0000D0080000}"/>
    <cellStyle name="Dziesietny [0]_Invoices2001Slovakia_Book1_2_bieu ke hoach dau thau truong mam non SKH 3 2" xfId="2142" xr:uid="{00000000-0005-0000-0000-0000D1080000}"/>
    <cellStyle name="Dziesiętny [0]_Invoices2001Slovakia_Book1_2_bieu ke hoach dau thau truong mam non SKH 3 2" xfId="2143" xr:uid="{00000000-0005-0000-0000-0000D2080000}"/>
    <cellStyle name="Dziesietny [0]_Invoices2001Slovakia_Book1_2_bieu ke hoach dau thau truong mam non SKH 4" xfId="8397" xr:uid="{00000000-0005-0000-0000-0000D3080000}"/>
    <cellStyle name="Dziesiętny [0]_Invoices2001Slovakia_Book1_2_bieu ke hoach dau thau truong mam non SKH 4" xfId="8398" xr:uid="{00000000-0005-0000-0000-0000D4080000}"/>
    <cellStyle name="Dziesietny [0]_Invoices2001Slovakia_Book1_2_bieu tong hop lai kh von 2011 gui phong TH-KTDN" xfId="2144" xr:uid="{00000000-0005-0000-0000-0000D5080000}"/>
    <cellStyle name="Dziesiętny [0]_Invoices2001Slovakia_Book1_2_bieu tong hop lai kh von 2011 gui phong TH-KTDN" xfId="2145" xr:uid="{00000000-0005-0000-0000-0000D6080000}"/>
    <cellStyle name="Dziesietny [0]_Invoices2001Slovakia_Book1_2_bieu tong hop lai kh von 2011 gui phong TH-KTDN 2" xfId="2146" xr:uid="{00000000-0005-0000-0000-0000D7080000}"/>
    <cellStyle name="Dziesiętny [0]_Invoices2001Slovakia_Book1_2_bieu tong hop lai kh von 2011 gui phong TH-KTDN 2" xfId="2147" xr:uid="{00000000-0005-0000-0000-0000D8080000}"/>
    <cellStyle name="Dziesietny [0]_Invoices2001Slovakia_Book1_2_bieu tong hop lai kh von 2011 gui phong TH-KTDN 2 2" xfId="2148" xr:uid="{00000000-0005-0000-0000-0000D9080000}"/>
    <cellStyle name="Dziesiętny [0]_Invoices2001Slovakia_Book1_2_bieu tong hop lai kh von 2011 gui phong TH-KTDN 2 2" xfId="2149" xr:uid="{00000000-0005-0000-0000-0000DA080000}"/>
    <cellStyle name="Dziesietny [0]_Invoices2001Slovakia_Book1_2_bieu tong hop lai kh von 2011 gui phong TH-KTDN 3" xfId="2150" xr:uid="{00000000-0005-0000-0000-0000DB080000}"/>
    <cellStyle name="Dziesiętny [0]_Invoices2001Slovakia_Book1_2_bieu tong hop lai kh von 2011 gui phong TH-KTDN 3" xfId="2151" xr:uid="{00000000-0005-0000-0000-0000DC080000}"/>
    <cellStyle name="Dziesietny [0]_Invoices2001Slovakia_Book1_2_bieu tong hop lai kh von 2011 gui phong TH-KTDN 3 2" xfId="2152" xr:uid="{00000000-0005-0000-0000-0000DD080000}"/>
    <cellStyle name="Dziesiętny [0]_Invoices2001Slovakia_Book1_2_bieu tong hop lai kh von 2011 gui phong TH-KTDN 3 2" xfId="2153" xr:uid="{00000000-0005-0000-0000-0000DE080000}"/>
    <cellStyle name="Dziesietny [0]_Invoices2001Slovakia_Book1_2_bieu tong hop lai kh von 2011 gui phong TH-KTDN 4" xfId="8399" xr:uid="{00000000-0005-0000-0000-0000DF080000}"/>
    <cellStyle name="Dziesiętny [0]_Invoices2001Slovakia_Book1_2_bieu tong hop lai kh von 2011 gui phong TH-KTDN 4" xfId="8400" xr:uid="{00000000-0005-0000-0000-0000E0080000}"/>
    <cellStyle name="Dziesietny [0]_Invoices2001Slovakia_Book1_2_bieu tong hop lai kh von 2011 gui phong TH-KTDN_BIEU KE HOACH  2015 (KTN 6.11 sua)" xfId="2154" xr:uid="{00000000-0005-0000-0000-0000E1080000}"/>
    <cellStyle name="Dziesiętny [0]_Invoices2001Slovakia_Book1_2_bieu tong hop lai kh von 2011 gui phong TH-KTDN_BIEU KE HOACH  2015 (KTN 6.11 sua)" xfId="2155" xr:uid="{00000000-0005-0000-0000-0000E2080000}"/>
    <cellStyle name="Dziesietny [0]_Invoices2001Slovakia_Book1_2_Book1" xfId="2156" xr:uid="{00000000-0005-0000-0000-0000E3080000}"/>
    <cellStyle name="Dziesiętny [0]_Invoices2001Slovakia_Book1_2_Book1" xfId="2157" xr:uid="{00000000-0005-0000-0000-0000E4080000}"/>
    <cellStyle name="Dziesietny [0]_Invoices2001Slovakia_Book1_2_Book1 2" xfId="2158" xr:uid="{00000000-0005-0000-0000-0000E5080000}"/>
    <cellStyle name="Dziesiętny [0]_Invoices2001Slovakia_Book1_2_Book1 2" xfId="2159" xr:uid="{00000000-0005-0000-0000-0000E6080000}"/>
    <cellStyle name="Dziesietny [0]_Invoices2001Slovakia_Book1_2_Book1 2 2" xfId="2160" xr:uid="{00000000-0005-0000-0000-0000E7080000}"/>
    <cellStyle name="Dziesiętny [0]_Invoices2001Slovakia_Book1_2_Book1 2 2" xfId="2161" xr:uid="{00000000-0005-0000-0000-0000E8080000}"/>
    <cellStyle name="Dziesietny [0]_Invoices2001Slovakia_Book1_2_Book1 3" xfId="2162" xr:uid="{00000000-0005-0000-0000-0000E9080000}"/>
    <cellStyle name="Dziesiętny [0]_Invoices2001Slovakia_Book1_2_Book1 3" xfId="2163" xr:uid="{00000000-0005-0000-0000-0000EA080000}"/>
    <cellStyle name="Dziesietny [0]_Invoices2001Slovakia_Book1_2_Book1 3 2" xfId="2164" xr:uid="{00000000-0005-0000-0000-0000EB080000}"/>
    <cellStyle name="Dziesiętny [0]_Invoices2001Slovakia_Book1_2_Book1 3 2" xfId="2165" xr:uid="{00000000-0005-0000-0000-0000EC080000}"/>
    <cellStyle name="Dziesietny [0]_Invoices2001Slovakia_Book1_2_Book1 4" xfId="8401" xr:uid="{00000000-0005-0000-0000-0000ED080000}"/>
    <cellStyle name="Dziesiętny [0]_Invoices2001Slovakia_Book1_2_Book1 4" xfId="8402" xr:uid="{00000000-0005-0000-0000-0000EE080000}"/>
    <cellStyle name="Dziesietny [0]_Invoices2001Slovakia_Book1_2_Book1_1" xfId="2166" xr:uid="{00000000-0005-0000-0000-0000EF080000}"/>
    <cellStyle name="Dziesiętny [0]_Invoices2001Slovakia_Book1_2_Book1_1" xfId="2167" xr:uid="{00000000-0005-0000-0000-0000F0080000}"/>
    <cellStyle name="Dziesietny [0]_Invoices2001Slovakia_Book1_2_Book1_1 2" xfId="2168" xr:uid="{00000000-0005-0000-0000-0000F1080000}"/>
    <cellStyle name="Dziesiętny [0]_Invoices2001Slovakia_Book1_2_Book1_1 2" xfId="2169" xr:uid="{00000000-0005-0000-0000-0000F2080000}"/>
    <cellStyle name="Dziesietny [0]_Invoices2001Slovakia_Book1_2_Book1_1 2 2" xfId="2170" xr:uid="{00000000-0005-0000-0000-0000F3080000}"/>
    <cellStyle name="Dziesiętny [0]_Invoices2001Slovakia_Book1_2_Book1_1 2 2" xfId="2171" xr:uid="{00000000-0005-0000-0000-0000F4080000}"/>
    <cellStyle name="Dziesietny [0]_Invoices2001Slovakia_Book1_2_Book1_1 3" xfId="2172" xr:uid="{00000000-0005-0000-0000-0000F5080000}"/>
    <cellStyle name="Dziesiętny [0]_Invoices2001Slovakia_Book1_2_Book1_1 3" xfId="2173" xr:uid="{00000000-0005-0000-0000-0000F6080000}"/>
    <cellStyle name="Dziesietny [0]_Invoices2001Slovakia_Book1_2_Book1_1 3 2" xfId="2174" xr:uid="{00000000-0005-0000-0000-0000F7080000}"/>
    <cellStyle name="Dziesiętny [0]_Invoices2001Slovakia_Book1_2_Book1_1 3 2" xfId="2175" xr:uid="{00000000-0005-0000-0000-0000F8080000}"/>
    <cellStyle name="Dziesietny [0]_Invoices2001Slovakia_Book1_2_Book1_1 4" xfId="2176" xr:uid="{00000000-0005-0000-0000-0000F9080000}"/>
    <cellStyle name="Dziesiętny [0]_Invoices2001Slovakia_Book1_2_Book1_1 4" xfId="2177" xr:uid="{00000000-0005-0000-0000-0000FA080000}"/>
    <cellStyle name="Dziesietny [0]_Invoices2001Slovakia_Book1_2_Book1_Ke hoach 2010 (theo doi 11-8-2010)" xfId="2178" xr:uid="{00000000-0005-0000-0000-0000FB080000}"/>
    <cellStyle name="Dziesiętny [0]_Invoices2001Slovakia_Book1_2_Book1_Ke hoach 2010 (theo doi 11-8-2010)" xfId="2179" xr:uid="{00000000-0005-0000-0000-0000FC080000}"/>
    <cellStyle name="Dziesietny [0]_Invoices2001Slovakia_Book1_2_Book1_Ke hoach 2010 (theo doi 11-8-2010) 2" xfId="2180" xr:uid="{00000000-0005-0000-0000-0000FD080000}"/>
    <cellStyle name="Dziesiętny [0]_Invoices2001Slovakia_Book1_2_Book1_Ke hoach 2010 (theo doi 11-8-2010) 2" xfId="2181" xr:uid="{00000000-0005-0000-0000-0000FE080000}"/>
    <cellStyle name="Dziesietny [0]_Invoices2001Slovakia_Book1_2_Book1_Ke hoach 2010 (theo doi 11-8-2010) 2 2" xfId="2182" xr:uid="{00000000-0005-0000-0000-0000FF080000}"/>
    <cellStyle name="Dziesiętny [0]_Invoices2001Slovakia_Book1_2_Book1_Ke hoach 2010 (theo doi 11-8-2010) 2 2" xfId="2183" xr:uid="{00000000-0005-0000-0000-000000090000}"/>
    <cellStyle name="Dziesietny [0]_Invoices2001Slovakia_Book1_2_Book1_Ke hoach 2010 (theo doi 11-8-2010) 3" xfId="2184" xr:uid="{00000000-0005-0000-0000-000001090000}"/>
    <cellStyle name="Dziesiętny [0]_Invoices2001Slovakia_Book1_2_Book1_Ke hoach 2010 (theo doi 11-8-2010) 3" xfId="2185" xr:uid="{00000000-0005-0000-0000-000002090000}"/>
    <cellStyle name="Dziesietny [0]_Invoices2001Slovakia_Book1_2_Book1_Ke hoach 2010 (theo doi 11-8-2010) 3 2" xfId="2186" xr:uid="{00000000-0005-0000-0000-000003090000}"/>
    <cellStyle name="Dziesiętny [0]_Invoices2001Slovakia_Book1_2_Book1_Ke hoach 2010 (theo doi 11-8-2010) 3 2" xfId="2187" xr:uid="{00000000-0005-0000-0000-000004090000}"/>
    <cellStyle name="Dziesietny [0]_Invoices2001Slovakia_Book1_2_Book1_Ke hoach 2010 (theo doi 11-8-2010) 4" xfId="8403" xr:uid="{00000000-0005-0000-0000-000005090000}"/>
    <cellStyle name="Dziesiętny [0]_Invoices2001Slovakia_Book1_2_Book1_Ke hoach 2010 (theo doi 11-8-2010) 4" xfId="8404" xr:uid="{00000000-0005-0000-0000-000006090000}"/>
    <cellStyle name="Dziesietny [0]_Invoices2001Slovakia_Book1_2_Book1_Ke hoach 2010 (theo doi 11-8-2010)_BIEU KE HOACH  2015 (KTN 6.11 sua)" xfId="2188" xr:uid="{00000000-0005-0000-0000-000007090000}"/>
    <cellStyle name="Dziesiętny [0]_Invoices2001Slovakia_Book1_2_Book1_Ke hoach 2010 (theo doi 11-8-2010)_BIEU KE HOACH  2015 (KTN 6.11 sua)" xfId="2189" xr:uid="{00000000-0005-0000-0000-000008090000}"/>
    <cellStyle name="Dziesietny [0]_Invoices2001Slovakia_Book1_2_Book1_ke hoach dau thau 30-6-2010" xfId="2190" xr:uid="{00000000-0005-0000-0000-000009090000}"/>
    <cellStyle name="Dziesiętny [0]_Invoices2001Slovakia_Book1_2_Book1_ke hoach dau thau 30-6-2010" xfId="2191" xr:uid="{00000000-0005-0000-0000-00000A090000}"/>
    <cellStyle name="Dziesietny [0]_Invoices2001Slovakia_Book1_2_Book1_ke hoach dau thau 30-6-2010 2" xfId="2192" xr:uid="{00000000-0005-0000-0000-00000B090000}"/>
    <cellStyle name="Dziesiętny [0]_Invoices2001Slovakia_Book1_2_Book1_ke hoach dau thau 30-6-2010 2" xfId="2193" xr:uid="{00000000-0005-0000-0000-00000C090000}"/>
    <cellStyle name="Dziesietny [0]_Invoices2001Slovakia_Book1_2_Book1_ke hoach dau thau 30-6-2010 2 2" xfId="2194" xr:uid="{00000000-0005-0000-0000-00000D090000}"/>
    <cellStyle name="Dziesiętny [0]_Invoices2001Slovakia_Book1_2_Book1_ke hoach dau thau 30-6-2010 2 2" xfId="2195" xr:uid="{00000000-0005-0000-0000-00000E090000}"/>
    <cellStyle name="Dziesietny [0]_Invoices2001Slovakia_Book1_2_Book1_ke hoach dau thau 30-6-2010 3" xfId="2196" xr:uid="{00000000-0005-0000-0000-00000F090000}"/>
    <cellStyle name="Dziesiętny [0]_Invoices2001Slovakia_Book1_2_Book1_ke hoach dau thau 30-6-2010 3" xfId="2197" xr:uid="{00000000-0005-0000-0000-000010090000}"/>
    <cellStyle name="Dziesietny [0]_Invoices2001Slovakia_Book1_2_Book1_ke hoach dau thau 30-6-2010 3 2" xfId="2198" xr:uid="{00000000-0005-0000-0000-000011090000}"/>
    <cellStyle name="Dziesiętny [0]_Invoices2001Slovakia_Book1_2_Book1_ke hoach dau thau 30-6-2010 3 2" xfId="2199" xr:uid="{00000000-0005-0000-0000-000012090000}"/>
    <cellStyle name="Dziesietny [0]_Invoices2001Slovakia_Book1_2_Book1_ke hoach dau thau 30-6-2010 4" xfId="8405" xr:uid="{00000000-0005-0000-0000-000013090000}"/>
    <cellStyle name="Dziesiętny [0]_Invoices2001Slovakia_Book1_2_Book1_ke hoach dau thau 30-6-2010 4" xfId="8406" xr:uid="{00000000-0005-0000-0000-000014090000}"/>
    <cellStyle name="Dziesietny [0]_Invoices2001Slovakia_Book1_2_Book1_ke hoach dau thau 30-6-2010_BIEU KE HOACH  2015 (KTN 6.11 sua)" xfId="2200" xr:uid="{00000000-0005-0000-0000-000015090000}"/>
    <cellStyle name="Dziesiętny [0]_Invoices2001Slovakia_Book1_2_Book1_ke hoach dau thau 30-6-2010_BIEU KE HOACH  2015 (KTN 6.11 sua)" xfId="2201" xr:uid="{00000000-0005-0000-0000-000016090000}"/>
    <cellStyle name="Dziesietny [0]_Invoices2001Slovakia_Book1_2_Copy of KH PHAN BO VON ĐỐI ỨNG NAM 2011 (30 TY phuong án gop WB)" xfId="2202" xr:uid="{00000000-0005-0000-0000-000017090000}"/>
    <cellStyle name="Dziesiętny [0]_Invoices2001Slovakia_Book1_2_Copy of KH PHAN BO VON ĐỐI ỨNG NAM 2011 (30 TY phuong án gop WB)" xfId="2203" xr:uid="{00000000-0005-0000-0000-000018090000}"/>
    <cellStyle name="Dziesietny [0]_Invoices2001Slovakia_Book1_2_Copy of KH PHAN BO VON ĐỐI ỨNG NAM 2011 (30 TY phuong án gop WB) 2" xfId="2204" xr:uid="{00000000-0005-0000-0000-000019090000}"/>
    <cellStyle name="Dziesiętny [0]_Invoices2001Slovakia_Book1_2_Copy of KH PHAN BO VON ĐỐI ỨNG NAM 2011 (30 TY phuong án gop WB) 2" xfId="2205" xr:uid="{00000000-0005-0000-0000-00001A090000}"/>
    <cellStyle name="Dziesietny [0]_Invoices2001Slovakia_Book1_2_Copy of KH PHAN BO VON ĐỐI ỨNG NAM 2011 (30 TY phuong án gop WB) 2 2" xfId="2206" xr:uid="{00000000-0005-0000-0000-00001B090000}"/>
    <cellStyle name="Dziesiętny [0]_Invoices2001Slovakia_Book1_2_Copy of KH PHAN BO VON ĐỐI ỨNG NAM 2011 (30 TY phuong án gop WB) 2 2" xfId="2207" xr:uid="{00000000-0005-0000-0000-00001C090000}"/>
    <cellStyle name="Dziesietny [0]_Invoices2001Slovakia_Book1_2_Copy of KH PHAN BO VON ĐỐI ỨNG NAM 2011 (30 TY phuong án gop WB) 3" xfId="2208" xr:uid="{00000000-0005-0000-0000-00001D090000}"/>
    <cellStyle name="Dziesiętny [0]_Invoices2001Slovakia_Book1_2_Copy of KH PHAN BO VON ĐỐI ỨNG NAM 2011 (30 TY phuong án gop WB) 3" xfId="2209" xr:uid="{00000000-0005-0000-0000-00001E090000}"/>
    <cellStyle name="Dziesietny [0]_Invoices2001Slovakia_Book1_2_Copy of KH PHAN BO VON ĐỐI ỨNG NAM 2011 (30 TY phuong án gop WB) 3 2" xfId="2210" xr:uid="{00000000-0005-0000-0000-00001F090000}"/>
    <cellStyle name="Dziesiętny [0]_Invoices2001Slovakia_Book1_2_Copy of KH PHAN BO VON ĐỐI ỨNG NAM 2011 (30 TY phuong án gop WB) 3 2" xfId="2211" xr:uid="{00000000-0005-0000-0000-000020090000}"/>
    <cellStyle name="Dziesietny [0]_Invoices2001Slovakia_Book1_2_Copy of KH PHAN BO VON ĐỐI ỨNG NAM 2011 (30 TY phuong án gop WB) 4" xfId="8407" xr:uid="{00000000-0005-0000-0000-000021090000}"/>
    <cellStyle name="Dziesiętny [0]_Invoices2001Slovakia_Book1_2_Copy of KH PHAN BO VON ĐỐI ỨNG NAM 2011 (30 TY phuong án gop WB) 4" xfId="8408" xr:uid="{00000000-0005-0000-0000-000022090000}"/>
    <cellStyle name="Dziesietny [0]_Invoices2001Slovakia_Book1_2_Copy of KH PHAN BO VON ĐỐI ỨNG NAM 2011 (30 TY phuong án gop WB)_BIEU KE HOACH  2015 (KTN 6.11 sua)" xfId="2212" xr:uid="{00000000-0005-0000-0000-000023090000}"/>
    <cellStyle name="Dziesiętny [0]_Invoices2001Slovakia_Book1_2_Copy of KH PHAN BO VON ĐỐI ỨNG NAM 2011 (30 TY phuong án gop WB)_BIEU KE HOACH  2015 (KTN 6.11 sua)" xfId="2213" xr:uid="{00000000-0005-0000-0000-000024090000}"/>
    <cellStyle name="Dziesietny [0]_Invoices2001Slovakia_Book1_2_Danh Mục KCM trinh BKH 2011 (BS 30A)" xfId="2214" xr:uid="{00000000-0005-0000-0000-000025090000}"/>
    <cellStyle name="Dziesiętny [0]_Invoices2001Slovakia_Book1_2_Danh Mục KCM trinh BKH 2011 (BS 30A)" xfId="2215" xr:uid="{00000000-0005-0000-0000-000026090000}"/>
    <cellStyle name="Dziesietny [0]_Invoices2001Slovakia_Book1_2_DTTD chieng chan Tham lai 29-9-2009" xfId="2216" xr:uid="{00000000-0005-0000-0000-000027090000}"/>
    <cellStyle name="Dziesiętny [0]_Invoices2001Slovakia_Book1_2_DTTD chieng chan Tham lai 29-9-2009" xfId="2217" xr:uid="{00000000-0005-0000-0000-000028090000}"/>
    <cellStyle name="Dziesietny [0]_Invoices2001Slovakia_Book1_2_DTTD chieng chan Tham lai 29-9-2009 2" xfId="2218" xr:uid="{00000000-0005-0000-0000-000029090000}"/>
    <cellStyle name="Dziesiętny [0]_Invoices2001Slovakia_Book1_2_DTTD chieng chan Tham lai 29-9-2009 2" xfId="2219" xr:uid="{00000000-0005-0000-0000-00002A090000}"/>
    <cellStyle name="Dziesietny [0]_Invoices2001Slovakia_Book1_2_DTTD chieng chan Tham lai 29-9-2009 2 2" xfId="2220" xr:uid="{00000000-0005-0000-0000-00002B090000}"/>
    <cellStyle name="Dziesiętny [0]_Invoices2001Slovakia_Book1_2_DTTD chieng chan Tham lai 29-9-2009 2 2" xfId="2221" xr:uid="{00000000-0005-0000-0000-00002C090000}"/>
    <cellStyle name="Dziesietny [0]_Invoices2001Slovakia_Book1_2_DTTD chieng chan Tham lai 29-9-2009 3" xfId="2222" xr:uid="{00000000-0005-0000-0000-00002D090000}"/>
    <cellStyle name="Dziesiętny [0]_Invoices2001Slovakia_Book1_2_DTTD chieng chan Tham lai 29-9-2009 3" xfId="2223" xr:uid="{00000000-0005-0000-0000-00002E090000}"/>
    <cellStyle name="Dziesietny [0]_Invoices2001Slovakia_Book1_2_DTTD chieng chan Tham lai 29-9-2009 3 2" xfId="2224" xr:uid="{00000000-0005-0000-0000-00002F090000}"/>
    <cellStyle name="Dziesiętny [0]_Invoices2001Slovakia_Book1_2_DTTD chieng chan Tham lai 29-9-2009 3 2" xfId="2225" xr:uid="{00000000-0005-0000-0000-000030090000}"/>
    <cellStyle name="Dziesietny [0]_Invoices2001Slovakia_Book1_2_DTTD chieng chan Tham lai 29-9-2009 4" xfId="8409" xr:uid="{00000000-0005-0000-0000-000031090000}"/>
    <cellStyle name="Dziesiętny [0]_Invoices2001Slovakia_Book1_2_DTTD chieng chan Tham lai 29-9-2009 4" xfId="8410" xr:uid="{00000000-0005-0000-0000-000032090000}"/>
    <cellStyle name="Dziesietny [0]_Invoices2001Slovakia_Book1_2_DTTD chieng chan Tham lai 29-9-2009_BIEU KE HOACH  2015 (KTN 6.11 sua)" xfId="2226" xr:uid="{00000000-0005-0000-0000-000033090000}"/>
    <cellStyle name="Dziesiętny [0]_Invoices2001Slovakia_Book1_2_DTTD chieng chan Tham lai 29-9-2009_BIEU KE HOACH  2015 (KTN 6.11 sua)" xfId="2227" xr:uid="{00000000-0005-0000-0000-000034090000}"/>
    <cellStyle name="Dziesietny [0]_Invoices2001Slovakia_Book1_2_Du toan nuoc San Thang (GD2)" xfId="2228" xr:uid="{00000000-0005-0000-0000-000035090000}"/>
    <cellStyle name="Dziesiętny [0]_Invoices2001Slovakia_Book1_2_Du toan nuoc San Thang (GD2)" xfId="2229" xr:uid="{00000000-0005-0000-0000-000036090000}"/>
    <cellStyle name="Dziesietny [0]_Invoices2001Slovakia_Book1_2_Du toan nuoc San Thang (GD2) 2" xfId="2230" xr:uid="{00000000-0005-0000-0000-000037090000}"/>
    <cellStyle name="Dziesiętny [0]_Invoices2001Slovakia_Book1_2_Du toan nuoc San Thang (GD2) 2" xfId="2231" xr:uid="{00000000-0005-0000-0000-000038090000}"/>
    <cellStyle name="Dziesietny [0]_Invoices2001Slovakia_Book1_2_Du toan nuoc San Thang (GD2) 2 2" xfId="2232" xr:uid="{00000000-0005-0000-0000-000039090000}"/>
    <cellStyle name="Dziesiętny [0]_Invoices2001Slovakia_Book1_2_Du toan nuoc San Thang (GD2) 2 2" xfId="2233" xr:uid="{00000000-0005-0000-0000-00003A090000}"/>
    <cellStyle name="Dziesietny [0]_Invoices2001Slovakia_Book1_2_Du toan nuoc San Thang (GD2) 3" xfId="2234" xr:uid="{00000000-0005-0000-0000-00003B090000}"/>
    <cellStyle name="Dziesiętny [0]_Invoices2001Slovakia_Book1_2_Du toan nuoc San Thang (GD2) 3" xfId="2235" xr:uid="{00000000-0005-0000-0000-00003C090000}"/>
    <cellStyle name="Dziesietny [0]_Invoices2001Slovakia_Book1_2_Du toan nuoc San Thang (GD2) 3 2" xfId="2236" xr:uid="{00000000-0005-0000-0000-00003D090000}"/>
    <cellStyle name="Dziesiętny [0]_Invoices2001Slovakia_Book1_2_Du toan nuoc San Thang (GD2) 3 2" xfId="2237" xr:uid="{00000000-0005-0000-0000-00003E090000}"/>
    <cellStyle name="Dziesietny [0]_Invoices2001Slovakia_Book1_2_Du toan nuoc San Thang (GD2) 4" xfId="8411" xr:uid="{00000000-0005-0000-0000-00003F090000}"/>
    <cellStyle name="Dziesiętny [0]_Invoices2001Slovakia_Book1_2_Du toan nuoc San Thang (GD2) 4" xfId="8412" xr:uid="{00000000-0005-0000-0000-000040090000}"/>
    <cellStyle name="Dziesietny [0]_Invoices2001Slovakia_Book1_2_Ke hoach 2010 (theo doi 11-8-2010)" xfId="2238" xr:uid="{00000000-0005-0000-0000-000041090000}"/>
    <cellStyle name="Dziesiętny [0]_Invoices2001Slovakia_Book1_2_Ke hoach 2010 (theo doi 11-8-2010)" xfId="2239" xr:uid="{00000000-0005-0000-0000-000042090000}"/>
    <cellStyle name="Dziesietny [0]_Invoices2001Slovakia_Book1_2_Ke hoach 2010 (theo doi 11-8-2010) 2" xfId="2240" xr:uid="{00000000-0005-0000-0000-000043090000}"/>
    <cellStyle name="Dziesiętny [0]_Invoices2001Slovakia_Book1_2_Ke hoach 2010 (theo doi 11-8-2010) 2" xfId="2241" xr:uid="{00000000-0005-0000-0000-000044090000}"/>
    <cellStyle name="Dziesietny [0]_Invoices2001Slovakia_Book1_2_Ke hoach 2010 (theo doi 11-8-2010) 2 2" xfId="2242" xr:uid="{00000000-0005-0000-0000-000045090000}"/>
    <cellStyle name="Dziesiętny [0]_Invoices2001Slovakia_Book1_2_Ke hoach 2010 (theo doi 11-8-2010) 2 2" xfId="2243" xr:uid="{00000000-0005-0000-0000-000046090000}"/>
    <cellStyle name="Dziesietny [0]_Invoices2001Slovakia_Book1_2_Ke hoach 2010 (theo doi 11-8-2010) 3" xfId="2244" xr:uid="{00000000-0005-0000-0000-000047090000}"/>
    <cellStyle name="Dziesiętny [0]_Invoices2001Slovakia_Book1_2_Ke hoach 2010 (theo doi 11-8-2010) 3" xfId="2245" xr:uid="{00000000-0005-0000-0000-000048090000}"/>
    <cellStyle name="Dziesietny [0]_Invoices2001Slovakia_Book1_2_Ke hoach 2010 (theo doi 11-8-2010) 3 2" xfId="2246" xr:uid="{00000000-0005-0000-0000-000049090000}"/>
    <cellStyle name="Dziesiętny [0]_Invoices2001Slovakia_Book1_2_Ke hoach 2010 (theo doi 11-8-2010) 3 2" xfId="2247" xr:uid="{00000000-0005-0000-0000-00004A090000}"/>
    <cellStyle name="Dziesietny [0]_Invoices2001Slovakia_Book1_2_Ke hoach 2010 (theo doi 11-8-2010) 4" xfId="8413" xr:uid="{00000000-0005-0000-0000-00004B090000}"/>
    <cellStyle name="Dziesiętny [0]_Invoices2001Slovakia_Book1_2_Ke hoach 2010 (theo doi 11-8-2010) 4" xfId="8414" xr:uid="{00000000-0005-0000-0000-00004C090000}"/>
    <cellStyle name="Dziesietny [0]_Invoices2001Slovakia_Book1_2_Ke hoach 2010 ngay 31-01" xfId="2248" xr:uid="{00000000-0005-0000-0000-00004D090000}"/>
    <cellStyle name="Dziesiętny [0]_Invoices2001Slovakia_Book1_2_Ke hoach 2010 ngay 31-01" xfId="2249" xr:uid="{00000000-0005-0000-0000-00004E090000}"/>
    <cellStyle name="Dziesietny [0]_Invoices2001Slovakia_Book1_2_Ke hoach 2010 ngay 31-01 2" xfId="2250" xr:uid="{00000000-0005-0000-0000-00004F090000}"/>
    <cellStyle name="Dziesiętny [0]_Invoices2001Slovakia_Book1_2_Ke hoach 2010 ngay 31-01 2" xfId="2251" xr:uid="{00000000-0005-0000-0000-000050090000}"/>
    <cellStyle name="Dziesietny [0]_Invoices2001Slovakia_Book1_2_Ke hoach 2010 ngay 31-01 2 2" xfId="2252" xr:uid="{00000000-0005-0000-0000-000051090000}"/>
    <cellStyle name="Dziesiętny [0]_Invoices2001Slovakia_Book1_2_Ke hoach 2010 ngay 31-01 2 2" xfId="2253" xr:uid="{00000000-0005-0000-0000-000052090000}"/>
    <cellStyle name="Dziesietny [0]_Invoices2001Slovakia_Book1_2_Ke hoach 2010 ngay 31-01 3" xfId="2254" xr:uid="{00000000-0005-0000-0000-000053090000}"/>
    <cellStyle name="Dziesiętny [0]_Invoices2001Slovakia_Book1_2_Ke hoach 2010 ngay 31-01 3" xfId="2255" xr:uid="{00000000-0005-0000-0000-000054090000}"/>
    <cellStyle name="Dziesietny [0]_Invoices2001Slovakia_Book1_2_Ke hoach 2010 ngay 31-01 3 2" xfId="2256" xr:uid="{00000000-0005-0000-0000-000055090000}"/>
    <cellStyle name="Dziesiętny [0]_Invoices2001Slovakia_Book1_2_Ke hoach 2010 ngay 31-01 3 2" xfId="2257" xr:uid="{00000000-0005-0000-0000-000056090000}"/>
    <cellStyle name="Dziesietny [0]_Invoices2001Slovakia_Book1_2_Ke hoach 2010 ngay 31-01 4" xfId="8415" xr:uid="{00000000-0005-0000-0000-000057090000}"/>
    <cellStyle name="Dziesiętny [0]_Invoices2001Slovakia_Book1_2_Ke hoach 2010 ngay 31-01 4" xfId="8416" xr:uid="{00000000-0005-0000-0000-000058090000}"/>
    <cellStyle name="Dziesietny [0]_Invoices2001Slovakia_Book1_2_ke hoach dau thau 30-6-2010" xfId="2258" xr:uid="{00000000-0005-0000-0000-000059090000}"/>
    <cellStyle name="Dziesiętny [0]_Invoices2001Slovakia_Book1_2_ke hoach dau thau 30-6-2010" xfId="2259" xr:uid="{00000000-0005-0000-0000-00005A090000}"/>
    <cellStyle name="Dziesietny [0]_Invoices2001Slovakia_Book1_2_ke hoach dau thau 30-6-2010 2" xfId="2260" xr:uid="{00000000-0005-0000-0000-00005B090000}"/>
    <cellStyle name="Dziesiętny [0]_Invoices2001Slovakia_Book1_2_ke hoach dau thau 30-6-2010 2" xfId="2261" xr:uid="{00000000-0005-0000-0000-00005C090000}"/>
    <cellStyle name="Dziesietny [0]_Invoices2001Slovakia_Book1_2_ke hoach dau thau 30-6-2010 2 2" xfId="2262" xr:uid="{00000000-0005-0000-0000-00005D090000}"/>
    <cellStyle name="Dziesiętny [0]_Invoices2001Slovakia_Book1_2_ke hoach dau thau 30-6-2010 2 2" xfId="2263" xr:uid="{00000000-0005-0000-0000-00005E090000}"/>
    <cellStyle name="Dziesietny [0]_Invoices2001Slovakia_Book1_2_ke hoach dau thau 30-6-2010 3" xfId="2264" xr:uid="{00000000-0005-0000-0000-00005F090000}"/>
    <cellStyle name="Dziesiętny [0]_Invoices2001Slovakia_Book1_2_ke hoach dau thau 30-6-2010 3" xfId="2265" xr:uid="{00000000-0005-0000-0000-000060090000}"/>
    <cellStyle name="Dziesietny [0]_Invoices2001Slovakia_Book1_2_ke hoach dau thau 30-6-2010 3 2" xfId="2266" xr:uid="{00000000-0005-0000-0000-000061090000}"/>
    <cellStyle name="Dziesiętny [0]_Invoices2001Slovakia_Book1_2_ke hoach dau thau 30-6-2010 3 2" xfId="2267" xr:uid="{00000000-0005-0000-0000-000062090000}"/>
    <cellStyle name="Dziesietny [0]_Invoices2001Slovakia_Book1_2_ke hoach dau thau 30-6-2010 4" xfId="8417" xr:uid="{00000000-0005-0000-0000-000063090000}"/>
    <cellStyle name="Dziesiętny [0]_Invoices2001Slovakia_Book1_2_ke hoach dau thau 30-6-2010 4" xfId="8418" xr:uid="{00000000-0005-0000-0000-000064090000}"/>
    <cellStyle name="Dziesietny [0]_Invoices2001Slovakia_Book1_2_KH Von 2012 gui BKH 1" xfId="2268" xr:uid="{00000000-0005-0000-0000-000065090000}"/>
    <cellStyle name="Dziesiętny [0]_Invoices2001Slovakia_Book1_2_KH Von 2012 gui BKH 1" xfId="2269" xr:uid="{00000000-0005-0000-0000-000066090000}"/>
    <cellStyle name="Dziesietny [0]_Invoices2001Slovakia_Book1_2_KH Von 2012 gui BKH 1 2" xfId="2270" xr:uid="{00000000-0005-0000-0000-000067090000}"/>
    <cellStyle name="Dziesiętny [0]_Invoices2001Slovakia_Book1_2_KH Von 2012 gui BKH 1 2" xfId="2271" xr:uid="{00000000-0005-0000-0000-000068090000}"/>
    <cellStyle name="Dziesietny [0]_Invoices2001Slovakia_Book1_2_KH Von 2012 gui BKH 1 2 2" xfId="2272" xr:uid="{00000000-0005-0000-0000-000069090000}"/>
    <cellStyle name="Dziesiętny [0]_Invoices2001Slovakia_Book1_2_KH Von 2012 gui BKH 1 2 2" xfId="2273" xr:uid="{00000000-0005-0000-0000-00006A090000}"/>
    <cellStyle name="Dziesietny [0]_Invoices2001Slovakia_Book1_2_KH Von 2012 gui BKH 1 3" xfId="2274" xr:uid="{00000000-0005-0000-0000-00006B090000}"/>
    <cellStyle name="Dziesiętny [0]_Invoices2001Slovakia_Book1_2_KH Von 2012 gui BKH 1 3" xfId="2275" xr:uid="{00000000-0005-0000-0000-00006C090000}"/>
    <cellStyle name="Dziesietny [0]_Invoices2001Slovakia_Book1_2_KH Von 2012 gui BKH 1 3 2" xfId="2276" xr:uid="{00000000-0005-0000-0000-00006D090000}"/>
    <cellStyle name="Dziesiętny [0]_Invoices2001Slovakia_Book1_2_KH Von 2012 gui BKH 1 3 2" xfId="2277" xr:uid="{00000000-0005-0000-0000-00006E090000}"/>
    <cellStyle name="Dziesietny [0]_Invoices2001Slovakia_Book1_2_KH Von 2012 gui BKH 1 4" xfId="8419" xr:uid="{00000000-0005-0000-0000-00006F090000}"/>
    <cellStyle name="Dziesiętny [0]_Invoices2001Slovakia_Book1_2_KH Von 2012 gui BKH 1 4" xfId="8420" xr:uid="{00000000-0005-0000-0000-000070090000}"/>
    <cellStyle name="Dziesietny [0]_Invoices2001Slovakia_Book1_2_KH Von 2012 gui BKH 1_BIEU KE HOACH  2015 (KTN 6.11 sua)" xfId="2278" xr:uid="{00000000-0005-0000-0000-000071090000}"/>
    <cellStyle name="Dziesiętny [0]_Invoices2001Slovakia_Book1_2_KH Von 2012 gui BKH 1_BIEU KE HOACH  2015 (KTN 6.11 sua)" xfId="2279" xr:uid="{00000000-0005-0000-0000-000072090000}"/>
    <cellStyle name="Dziesietny [0]_Invoices2001Slovakia_Book1_2_KH Von 2012 gui BKH 2" xfId="2280" xr:uid="{00000000-0005-0000-0000-000073090000}"/>
    <cellStyle name="Dziesiętny [0]_Invoices2001Slovakia_Book1_2_KH Von 2012 gui BKH 2" xfId="2281" xr:uid="{00000000-0005-0000-0000-000074090000}"/>
    <cellStyle name="Dziesietny [0]_Invoices2001Slovakia_Book1_2_KH Von 2012 gui BKH 2 2" xfId="2282" xr:uid="{00000000-0005-0000-0000-000075090000}"/>
    <cellStyle name="Dziesiętny [0]_Invoices2001Slovakia_Book1_2_KH Von 2012 gui BKH 2 2" xfId="2283" xr:uid="{00000000-0005-0000-0000-000076090000}"/>
    <cellStyle name="Dziesietny [0]_Invoices2001Slovakia_Book1_2_KH Von 2012 gui BKH 2 2 2" xfId="2284" xr:uid="{00000000-0005-0000-0000-000077090000}"/>
    <cellStyle name="Dziesiętny [0]_Invoices2001Slovakia_Book1_2_KH Von 2012 gui BKH 2 2 2" xfId="2285" xr:uid="{00000000-0005-0000-0000-000078090000}"/>
    <cellStyle name="Dziesietny [0]_Invoices2001Slovakia_Book1_2_KH Von 2012 gui BKH 2 3" xfId="2286" xr:uid="{00000000-0005-0000-0000-000079090000}"/>
    <cellStyle name="Dziesiętny [0]_Invoices2001Slovakia_Book1_2_KH Von 2012 gui BKH 2 3" xfId="2287" xr:uid="{00000000-0005-0000-0000-00007A090000}"/>
    <cellStyle name="Dziesietny [0]_Invoices2001Slovakia_Book1_2_KH Von 2012 gui BKH 2 3 2" xfId="2288" xr:uid="{00000000-0005-0000-0000-00007B090000}"/>
    <cellStyle name="Dziesiętny [0]_Invoices2001Slovakia_Book1_2_KH Von 2012 gui BKH 2 3 2" xfId="2289" xr:uid="{00000000-0005-0000-0000-00007C090000}"/>
    <cellStyle name="Dziesietny [0]_Invoices2001Slovakia_Book1_2_KH Von 2012 gui BKH 2 4" xfId="8421" xr:uid="{00000000-0005-0000-0000-00007D090000}"/>
    <cellStyle name="Dziesiętny [0]_Invoices2001Slovakia_Book1_2_KH Von 2012 gui BKH 2 4" xfId="8422" xr:uid="{00000000-0005-0000-0000-00007E090000}"/>
    <cellStyle name="Dziesietny [0]_Invoices2001Slovakia_Book1_2_QD ke hoach dau thau" xfId="2290" xr:uid="{00000000-0005-0000-0000-00007F090000}"/>
    <cellStyle name="Dziesiętny [0]_Invoices2001Slovakia_Book1_2_QD ke hoach dau thau" xfId="2291" xr:uid="{00000000-0005-0000-0000-000080090000}"/>
    <cellStyle name="Dziesietny [0]_Invoices2001Slovakia_Book1_2_QD ke hoach dau thau 2" xfId="2292" xr:uid="{00000000-0005-0000-0000-000081090000}"/>
    <cellStyle name="Dziesiętny [0]_Invoices2001Slovakia_Book1_2_QD ke hoach dau thau 2" xfId="2293" xr:uid="{00000000-0005-0000-0000-000082090000}"/>
    <cellStyle name="Dziesietny [0]_Invoices2001Slovakia_Book1_2_QD ke hoach dau thau 2 2" xfId="2294" xr:uid="{00000000-0005-0000-0000-000083090000}"/>
    <cellStyle name="Dziesiętny [0]_Invoices2001Slovakia_Book1_2_QD ke hoach dau thau 2 2" xfId="2295" xr:uid="{00000000-0005-0000-0000-000084090000}"/>
    <cellStyle name="Dziesietny [0]_Invoices2001Slovakia_Book1_2_QD ke hoach dau thau 3" xfId="2296" xr:uid="{00000000-0005-0000-0000-000085090000}"/>
    <cellStyle name="Dziesiętny [0]_Invoices2001Slovakia_Book1_2_QD ke hoach dau thau 3" xfId="2297" xr:uid="{00000000-0005-0000-0000-000086090000}"/>
    <cellStyle name="Dziesietny [0]_Invoices2001Slovakia_Book1_2_QD ke hoach dau thau 3 2" xfId="2298" xr:uid="{00000000-0005-0000-0000-000087090000}"/>
    <cellStyle name="Dziesiętny [0]_Invoices2001Slovakia_Book1_2_QD ke hoach dau thau 3 2" xfId="2299" xr:uid="{00000000-0005-0000-0000-000088090000}"/>
    <cellStyle name="Dziesietny [0]_Invoices2001Slovakia_Book1_2_QD ke hoach dau thau 4" xfId="8423" xr:uid="{00000000-0005-0000-0000-000089090000}"/>
    <cellStyle name="Dziesiętny [0]_Invoices2001Slovakia_Book1_2_QD ke hoach dau thau 4" xfId="8424" xr:uid="{00000000-0005-0000-0000-00008A090000}"/>
    <cellStyle name="Dziesietny [0]_Invoices2001Slovakia_Book1_2_Ra soat KH von 2011 (Huy-11-11-11)" xfId="2300" xr:uid="{00000000-0005-0000-0000-00008B090000}"/>
    <cellStyle name="Dziesiętny [0]_Invoices2001Slovakia_Book1_2_Ra soat KH von 2011 (Huy-11-11-11)" xfId="2301" xr:uid="{00000000-0005-0000-0000-00008C090000}"/>
    <cellStyle name="Dziesietny [0]_Invoices2001Slovakia_Book1_2_Ra soat KH von 2011 (Huy-11-11-11) 2" xfId="2302" xr:uid="{00000000-0005-0000-0000-00008D090000}"/>
    <cellStyle name="Dziesiętny [0]_Invoices2001Slovakia_Book1_2_Ra soat KH von 2011 (Huy-11-11-11) 2" xfId="2303" xr:uid="{00000000-0005-0000-0000-00008E090000}"/>
    <cellStyle name="Dziesietny [0]_Invoices2001Slovakia_Book1_2_Ra soat KH von 2011 (Huy-11-11-11) 2 2" xfId="2304" xr:uid="{00000000-0005-0000-0000-00008F090000}"/>
    <cellStyle name="Dziesiętny [0]_Invoices2001Slovakia_Book1_2_Ra soat KH von 2011 (Huy-11-11-11) 2 2" xfId="2305" xr:uid="{00000000-0005-0000-0000-000090090000}"/>
    <cellStyle name="Dziesietny [0]_Invoices2001Slovakia_Book1_2_Ra soat KH von 2011 (Huy-11-11-11) 3" xfId="2306" xr:uid="{00000000-0005-0000-0000-000091090000}"/>
    <cellStyle name="Dziesiętny [0]_Invoices2001Slovakia_Book1_2_Ra soat KH von 2011 (Huy-11-11-11) 3" xfId="2307" xr:uid="{00000000-0005-0000-0000-000092090000}"/>
    <cellStyle name="Dziesietny [0]_Invoices2001Slovakia_Book1_2_Ra soat KH von 2011 (Huy-11-11-11) 3 2" xfId="2308" xr:uid="{00000000-0005-0000-0000-000093090000}"/>
    <cellStyle name="Dziesiętny [0]_Invoices2001Slovakia_Book1_2_Ra soat KH von 2011 (Huy-11-11-11) 3 2" xfId="2309" xr:uid="{00000000-0005-0000-0000-000094090000}"/>
    <cellStyle name="Dziesietny [0]_Invoices2001Slovakia_Book1_2_Ra soat KH von 2011 (Huy-11-11-11) 4" xfId="2310" xr:uid="{00000000-0005-0000-0000-000095090000}"/>
    <cellStyle name="Dziesiętny [0]_Invoices2001Slovakia_Book1_2_Ra soat KH von 2011 (Huy-11-11-11) 4" xfId="2311" xr:uid="{00000000-0005-0000-0000-000096090000}"/>
    <cellStyle name="Dziesietny [0]_Invoices2001Slovakia_Book1_2_tinh toan hoang ha" xfId="2312" xr:uid="{00000000-0005-0000-0000-000097090000}"/>
    <cellStyle name="Dziesiętny [0]_Invoices2001Slovakia_Book1_2_tinh toan hoang ha" xfId="2313" xr:uid="{00000000-0005-0000-0000-000098090000}"/>
    <cellStyle name="Dziesietny [0]_Invoices2001Slovakia_Book1_2_tinh toan hoang ha 2" xfId="2314" xr:uid="{00000000-0005-0000-0000-000099090000}"/>
    <cellStyle name="Dziesiętny [0]_Invoices2001Slovakia_Book1_2_tinh toan hoang ha 2" xfId="2315" xr:uid="{00000000-0005-0000-0000-00009A090000}"/>
    <cellStyle name="Dziesietny [0]_Invoices2001Slovakia_Book1_2_tinh toan hoang ha 2 2" xfId="2316" xr:uid="{00000000-0005-0000-0000-00009B090000}"/>
    <cellStyle name="Dziesiętny [0]_Invoices2001Slovakia_Book1_2_tinh toan hoang ha 2 2" xfId="2317" xr:uid="{00000000-0005-0000-0000-00009C090000}"/>
    <cellStyle name="Dziesietny [0]_Invoices2001Slovakia_Book1_2_tinh toan hoang ha 3" xfId="2318" xr:uid="{00000000-0005-0000-0000-00009D090000}"/>
    <cellStyle name="Dziesiętny [0]_Invoices2001Slovakia_Book1_2_tinh toan hoang ha 3" xfId="2319" xr:uid="{00000000-0005-0000-0000-00009E090000}"/>
    <cellStyle name="Dziesietny [0]_Invoices2001Slovakia_Book1_2_tinh toan hoang ha 3 2" xfId="2320" xr:uid="{00000000-0005-0000-0000-00009F090000}"/>
    <cellStyle name="Dziesiętny [0]_Invoices2001Slovakia_Book1_2_tinh toan hoang ha 3 2" xfId="2321" xr:uid="{00000000-0005-0000-0000-0000A0090000}"/>
    <cellStyle name="Dziesietny [0]_Invoices2001Slovakia_Book1_2_tinh toan hoang ha 4" xfId="8425" xr:uid="{00000000-0005-0000-0000-0000A1090000}"/>
    <cellStyle name="Dziesiętny [0]_Invoices2001Slovakia_Book1_2_tinh toan hoang ha 4" xfId="8426" xr:uid="{00000000-0005-0000-0000-0000A2090000}"/>
    <cellStyle name="Dziesietny [0]_Invoices2001Slovakia_Book1_2_Tong von ĐTPT" xfId="2322" xr:uid="{00000000-0005-0000-0000-0000A3090000}"/>
    <cellStyle name="Dziesiętny [0]_Invoices2001Slovakia_Book1_2_Tong von ĐTPT" xfId="2323" xr:uid="{00000000-0005-0000-0000-0000A4090000}"/>
    <cellStyle name="Dziesietny [0]_Invoices2001Slovakia_Book1_2_Tong von ĐTPT 2" xfId="2324" xr:uid="{00000000-0005-0000-0000-0000A5090000}"/>
    <cellStyle name="Dziesiętny [0]_Invoices2001Slovakia_Book1_2_Tong von ĐTPT 2" xfId="2325" xr:uid="{00000000-0005-0000-0000-0000A6090000}"/>
    <cellStyle name="Dziesietny [0]_Invoices2001Slovakia_Book1_2_Tong von ĐTPT 2 2" xfId="2326" xr:uid="{00000000-0005-0000-0000-0000A7090000}"/>
    <cellStyle name="Dziesiętny [0]_Invoices2001Slovakia_Book1_2_Tong von ĐTPT 2 2" xfId="2327" xr:uid="{00000000-0005-0000-0000-0000A8090000}"/>
    <cellStyle name="Dziesietny [0]_Invoices2001Slovakia_Book1_2_Tong von ĐTPT 3" xfId="2328" xr:uid="{00000000-0005-0000-0000-0000A9090000}"/>
    <cellStyle name="Dziesiętny [0]_Invoices2001Slovakia_Book1_2_Tong von ĐTPT 3" xfId="2329" xr:uid="{00000000-0005-0000-0000-0000AA090000}"/>
    <cellStyle name="Dziesietny [0]_Invoices2001Slovakia_Book1_2_Tong von ĐTPT 3 2" xfId="2330" xr:uid="{00000000-0005-0000-0000-0000AB090000}"/>
    <cellStyle name="Dziesiętny [0]_Invoices2001Slovakia_Book1_2_Tong von ĐTPT 3 2" xfId="2331" xr:uid="{00000000-0005-0000-0000-0000AC090000}"/>
    <cellStyle name="Dziesietny [0]_Invoices2001Slovakia_Book1_2_Tong von ĐTPT 4" xfId="8427" xr:uid="{00000000-0005-0000-0000-0000AD090000}"/>
    <cellStyle name="Dziesiętny [0]_Invoices2001Slovakia_Book1_2_Tong von ĐTPT 4" xfId="8428" xr:uid="{00000000-0005-0000-0000-0000AE090000}"/>
    <cellStyle name="Dziesietny [0]_Invoices2001Slovakia_Book1_2_Viec Huy dang lam" xfId="2332" xr:uid="{00000000-0005-0000-0000-0000AF090000}"/>
    <cellStyle name="Dziesiętny [0]_Invoices2001Slovakia_Book1_2_Viec Huy dang lam" xfId="2333" xr:uid="{00000000-0005-0000-0000-0000B0090000}"/>
    <cellStyle name="Dziesietny [0]_Invoices2001Slovakia_Book1_3" xfId="2334" xr:uid="{00000000-0005-0000-0000-0000B1090000}"/>
    <cellStyle name="Dziesiętny [0]_Invoices2001Slovakia_Book1_3" xfId="2335" xr:uid="{00000000-0005-0000-0000-0000B2090000}"/>
    <cellStyle name="Dziesietny [0]_Invoices2001Slovakia_Book1_3 2" xfId="2336" xr:uid="{00000000-0005-0000-0000-0000B3090000}"/>
    <cellStyle name="Dziesiętny [0]_Invoices2001Slovakia_Book1_3 2" xfId="2337" xr:uid="{00000000-0005-0000-0000-0000B4090000}"/>
    <cellStyle name="Dziesietny [0]_Invoices2001Slovakia_Book1_3 2 2" xfId="2338" xr:uid="{00000000-0005-0000-0000-0000B5090000}"/>
    <cellStyle name="Dziesiętny [0]_Invoices2001Slovakia_Book1_3 2 2" xfId="2339" xr:uid="{00000000-0005-0000-0000-0000B6090000}"/>
    <cellStyle name="Dziesietny [0]_Invoices2001Slovakia_Book1_3 3" xfId="2340" xr:uid="{00000000-0005-0000-0000-0000B7090000}"/>
    <cellStyle name="Dziesiętny [0]_Invoices2001Slovakia_Book1_3 3" xfId="2341" xr:uid="{00000000-0005-0000-0000-0000B8090000}"/>
    <cellStyle name="Dziesietny [0]_Invoices2001Slovakia_Book1_3 3 2" xfId="2342" xr:uid="{00000000-0005-0000-0000-0000B9090000}"/>
    <cellStyle name="Dziesiętny [0]_Invoices2001Slovakia_Book1_3 3 2" xfId="2343" xr:uid="{00000000-0005-0000-0000-0000BA090000}"/>
    <cellStyle name="Dziesietny [0]_Invoices2001Slovakia_Book1_3 4" xfId="8429" xr:uid="{00000000-0005-0000-0000-0000BB090000}"/>
    <cellStyle name="Dziesiętny [0]_Invoices2001Slovakia_Book1_3 4" xfId="8430" xr:uid="{00000000-0005-0000-0000-0000BC090000}"/>
    <cellStyle name="Dziesietny [0]_Invoices2001Slovakia_Book1_Bao cao 9 thang  XDCB" xfId="2344" xr:uid="{00000000-0005-0000-0000-0000BD090000}"/>
    <cellStyle name="Dziesiętny [0]_Invoices2001Slovakia_Book1_Book1" xfId="2345" xr:uid="{00000000-0005-0000-0000-0000BE090000}"/>
    <cellStyle name="Dziesietny [0]_Invoices2001Slovakia_Book1_dự toán 30a 2013" xfId="2346" xr:uid="{00000000-0005-0000-0000-0000BF090000}"/>
    <cellStyle name="Dziesiętny [0]_Invoices2001Slovakia_Book1_Nhu cau von ung truoc 2011 Tha h Hoa + Nge An gui TW" xfId="2347" xr:uid="{00000000-0005-0000-0000-0000C0090000}"/>
    <cellStyle name="Dziesietny [0]_Invoices2001Slovakia_Book1_Tong hop Cac tuyen(9-1-06)" xfId="2348" xr:uid="{00000000-0005-0000-0000-0000C1090000}"/>
    <cellStyle name="Dziesiętny [0]_Invoices2001Slovakia_Book1_Tong hop Cac tuyen(9-1-06)" xfId="2349" xr:uid="{00000000-0005-0000-0000-0000C2090000}"/>
    <cellStyle name="Dziesietny [0]_Invoices2001Slovakia_Book1_Tong hop Cac tuyen(9-1-06)_bieu tong hop lai kh von 2011 gui phong TH-KTDN" xfId="2350" xr:uid="{00000000-0005-0000-0000-0000C3090000}"/>
    <cellStyle name="Dziesiętny [0]_Invoices2001Slovakia_Book1_Tong hop Cac tuyen(9-1-06)_bieu tong hop lai kh von 2011 gui phong TH-KTDN" xfId="2351" xr:uid="{00000000-0005-0000-0000-0000C4090000}"/>
    <cellStyle name="Dziesietny [0]_Invoices2001Slovakia_Book1_Tong hop Cac tuyen(9-1-06)_Copy of KH PHAN BO VON ĐỐI ỨNG NAM 2011 (30 TY phuong án gop WB)" xfId="2352" xr:uid="{00000000-0005-0000-0000-0000C5090000}"/>
    <cellStyle name="Dziesiętny [0]_Invoices2001Slovakia_Book1_Tong hop Cac tuyen(9-1-06)_Copy of KH PHAN BO VON ĐỐI ỨNG NAM 2011 (30 TY phuong án gop WB)" xfId="2353" xr:uid="{00000000-0005-0000-0000-0000C6090000}"/>
    <cellStyle name="Dziesietny [0]_Invoices2001Slovakia_Book1_Tong hop Cac tuyen(9-1-06)_Ke hoach 2010 (theo doi 11-8-2010)" xfId="2354" xr:uid="{00000000-0005-0000-0000-0000C7090000}"/>
    <cellStyle name="Dziesiętny [0]_Invoices2001Slovakia_Book1_Tong hop Cac tuyen(9-1-06)_Ke hoach 2010 (theo doi 11-8-2010)" xfId="2355" xr:uid="{00000000-0005-0000-0000-0000C8090000}"/>
    <cellStyle name="Dziesietny [0]_Invoices2001Slovakia_Book1_Tong hop Cac tuyen(9-1-06)_KH Von 2012 gui BKH 1" xfId="2356" xr:uid="{00000000-0005-0000-0000-0000C9090000}"/>
    <cellStyle name="Dziesiętny [0]_Invoices2001Slovakia_Book1_Tong hop Cac tuyen(9-1-06)_KH Von 2012 gui BKH 1" xfId="2357" xr:uid="{00000000-0005-0000-0000-0000CA090000}"/>
    <cellStyle name="Dziesietny [0]_Invoices2001Slovakia_Book1_Tong hop Cac tuyen(9-1-06)_QD ke hoach dau thau" xfId="2358" xr:uid="{00000000-0005-0000-0000-0000CB090000}"/>
    <cellStyle name="Dziesiętny [0]_Invoices2001Slovakia_Book1_Tong hop Cac tuyen(9-1-06)_QD ke hoach dau thau" xfId="2359" xr:uid="{00000000-0005-0000-0000-0000CC090000}"/>
    <cellStyle name="Dziesietny [0]_Invoices2001Slovakia_Book1_Tong hop Cac tuyen(9-1-06)_Tong von ĐTPT" xfId="2360" xr:uid="{00000000-0005-0000-0000-0000CD090000}"/>
    <cellStyle name="Dziesiętny [0]_Invoices2001Slovakia_Book1_Tong hop Cac tuyen(9-1-06)_Tong von ĐTPT" xfId="2361" xr:uid="{00000000-0005-0000-0000-0000CE090000}"/>
    <cellStyle name="Dziesietny [0]_Invoices2001Slovakia_Book1_ung truoc 2011 NSTW Thanh Hoa + Nge An gui Thu 12-5" xfId="2362" xr:uid="{00000000-0005-0000-0000-0000CF090000}"/>
    <cellStyle name="Dziesiętny [0]_Invoices2001Slovakia_Book1_ung truoc 2011 NSTW Thanh Hoa + Nge An gui Thu 12-5" xfId="2363" xr:uid="{00000000-0005-0000-0000-0000D0090000}"/>
    <cellStyle name="Dziesietny [0]_Invoices2001Slovakia_Chi tieu KH nam 2009" xfId="2364" xr:uid="{00000000-0005-0000-0000-0000D1090000}"/>
    <cellStyle name="Dziesiętny [0]_Invoices2001Slovakia_Chi tieu KH nam 2009" xfId="2365" xr:uid="{00000000-0005-0000-0000-0000D2090000}"/>
    <cellStyle name="Dziesietny [0]_Invoices2001Slovakia_Copy of KH PHAN BO VON ĐỐI ỨNG NAM 2011 (30 TY phuong án gop WB)" xfId="2366" xr:uid="{00000000-0005-0000-0000-0000D3090000}"/>
    <cellStyle name="Dziesiętny [0]_Invoices2001Slovakia_Copy of KH PHAN BO VON ĐỐI ỨNG NAM 2011 (30 TY phuong án gop WB)" xfId="2367" xr:uid="{00000000-0005-0000-0000-0000D4090000}"/>
    <cellStyle name="Dziesietny [0]_Invoices2001Slovakia_Copy of KH PHAN BO VON ĐỐI ỨNG NAM 2011 (30 TY phuong án gop WB) 2" xfId="2368" xr:uid="{00000000-0005-0000-0000-0000D5090000}"/>
    <cellStyle name="Dziesiętny [0]_Invoices2001Slovakia_Copy of KH PHAN BO VON ĐỐI ỨNG NAM 2011 (30 TY phuong án gop WB) 2" xfId="2369" xr:uid="{00000000-0005-0000-0000-0000D6090000}"/>
    <cellStyle name="Dziesietny [0]_Invoices2001Slovakia_Copy of KH PHAN BO VON ĐỐI ỨNG NAM 2011 (30 TY phuong án gop WB) 2 2" xfId="2370" xr:uid="{00000000-0005-0000-0000-0000D7090000}"/>
    <cellStyle name="Dziesiętny [0]_Invoices2001Slovakia_Copy of KH PHAN BO VON ĐỐI ỨNG NAM 2011 (30 TY phuong án gop WB) 2 2" xfId="2371" xr:uid="{00000000-0005-0000-0000-0000D8090000}"/>
    <cellStyle name="Dziesietny [0]_Invoices2001Slovakia_Copy of KH PHAN BO VON ĐỐI ỨNG NAM 2011 (30 TY phuong án gop WB) 3" xfId="2372" xr:uid="{00000000-0005-0000-0000-0000D9090000}"/>
    <cellStyle name="Dziesiętny [0]_Invoices2001Slovakia_Copy of KH PHAN BO VON ĐỐI ỨNG NAM 2011 (30 TY phuong án gop WB) 3" xfId="2373" xr:uid="{00000000-0005-0000-0000-0000DA090000}"/>
    <cellStyle name="Dziesietny [0]_Invoices2001Slovakia_Copy of KH PHAN BO VON ĐỐI ỨNG NAM 2011 (30 TY phuong án gop WB) 3 2" xfId="2374" xr:uid="{00000000-0005-0000-0000-0000DB090000}"/>
    <cellStyle name="Dziesiętny [0]_Invoices2001Slovakia_Copy of KH PHAN BO VON ĐỐI ỨNG NAM 2011 (30 TY phuong án gop WB) 3 2" xfId="2375" xr:uid="{00000000-0005-0000-0000-0000DC090000}"/>
    <cellStyle name="Dziesietny [0]_Invoices2001Slovakia_Copy of KH PHAN BO VON ĐỐI ỨNG NAM 2011 (30 TY phuong án gop WB) 4" xfId="8431" xr:uid="{00000000-0005-0000-0000-0000DD090000}"/>
    <cellStyle name="Dziesiętny [0]_Invoices2001Slovakia_Copy of KH PHAN BO VON ĐỐI ỨNG NAM 2011 (30 TY phuong án gop WB) 4" xfId="8432" xr:uid="{00000000-0005-0000-0000-0000DE090000}"/>
    <cellStyle name="Dziesietny [0]_Invoices2001Slovakia_Copy of KH PHAN BO VON ĐỐI ỨNG NAM 2011 (30 TY phuong án gop WB)_BIEU KE HOACH  2015 (KTN 6.11 sua)" xfId="2376" xr:uid="{00000000-0005-0000-0000-0000DF090000}"/>
    <cellStyle name="Dziesiętny [0]_Invoices2001Slovakia_Copy of KH PHAN BO VON ĐỐI ỨNG NAM 2011 (30 TY phuong án gop WB)_BIEU KE HOACH  2015 (KTN 6.11 sua)" xfId="2377" xr:uid="{00000000-0005-0000-0000-0000E0090000}"/>
    <cellStyle name="Dziesietny [0]_Invoices2001Slovakia_Danh Mục KCM trinh BKH 2011 (BS 30A)" xfId="2378" xr:uid="{00000000-0005-0000-0000-0000E1090000}"/>
    <cellStyle name="Dziesiętny [0]_Invoices2001Slovakia_Danh Mục KCM trinh BKH 2011 (BS 30A)" xfId="2379" xr:uid="{00000000-0005-0000-0000-0000E2090000}"/>
    <cellStyle name="Dziesietny [0]_Invoices2001Slovakia_DT 1751 Muong Khoa" xfId="2380" xr:uid="{00000000-0005-0000-0000-0000E3090000}"/>
    <cellStyle name="Dziesiętny [0]_Invoices2001Slovakia_DT 1751 Muong Khoa" xfId="2381" xr:uid="{00000000-0005-0000-0000-0000E4090000}"/>
    <cellStyle name="Dziesietny [0]_Invoices2001Slovakia_DT Nam vai" xfId="2382" xr:uid="{00000000-0005-0000-0000-0000E5090000}"/>
    <cellStyle name="Dziesiętny [0]_Invoices2001Slovakia_DT tieu hoc diem TDC ban Cho 28-02-09" xfId="2383" xr:uid="{00000000-0005-0000-0000-0000E6090000}"/>
    <cellStyle name="Dziesietny [0]_Invoices2001Slovakia_DT truong THPT  quyet thang tinh 04-3-09" xfId="2384" xr:uid="{00000000-0005-0000-0000-0000E7090000}"/>
    <cellStyle name="Dziesiętny [0]_Invoices2001Slovakia_DT truong THPT  quyet thang tinh 04-3-09" xfId="2385" xr:uid="{00000000-0005-0000-0000-0000E8090000}"/>
    <cellStyle name="Dziesietny [0]_Invoices2001Slovakia_DTTD chieng chan Tham lai 29-9-2009" xfId="2386" xr:uid="{00000000-0005-0000-0000-0000E9090000}"/>
    <cellStyle name="Dziesiętny [0]_Invoices2001Slovakia_DTTD chieng chan Tham lai 29-9-2009" xfId="2387" xr:uid="{00000000-0005-0000-0000-0000EA090000}"/>
    <cellStyle name="Dziesietny [0]_Invoices2001Slovakia_DTTD chieng chan Tham lai 29-9-2009 2" xfId="2388" xr:uid="{00000000-0005-0000-0000-0000EB090000}"/>
    <cellStyle name="Dziesiętny [0]_Invoices2001Slovakia_DTTD chieng chan Tham lai 29-9-2009 2" xfId="2389" xr:uid="{00000000-0005-0000-0000-0000EC090000}"/>
    <cellStyle name="Dziesietny [0]_Invoices2001Slovakia_DTTD chieng chan Tham lai 29-9-2009 2 2" xfId="2390" xr:uid="{00000000-0005-0000-0000-0000ED090000}"/>
    <cellStyle name="Dziesiętny [0]_Invoices2001Slovakia_DTTD chieng chan Tham lai 29-9-2009 2 2" xfId="2391" xr:uid="{00000000-0005-0000-0000-0000EE090000}"/>
    <cellStyle name="Dziesietny [0]_Invoices2001Slovakia_DTTD chieng chan Tham lai 29-9-2009 3" xfId="2392" xr:uid="{00000000-0005-0000-0000-0000EF090000}"/>
    <cellStyle name="Dziesiętny [0]_Invoices2001Slovakia_DTTD chieng chan Tham lai 29-9-2009 3" xfId="2393" xr:uid="{00000000-0005-0000-0000-0000F0090000}"/>
    <cellStyle name="Dziesietny [0]_Invoices2001Slovakia_DTTD chieng chan Tham lai 29-9-2009 3 2" xfId="2394" xr:uid="{00000000-0005-0000-0000-0000F1090000}"/>
    <cellStyle name="Dziesiętny [0]_Invoices2001Slovakia_DTTD chieng chan Tham lai 29-9-2009 3 2" xfId="2395" xr:uid="{00000000-0005-0000-0000-0000F2090000}"/>
    <cellStyle name="Dziesietny [0]_Invoices2001Slovakia_DTTD chieng chan Tham lai 29-9-2009 4" xfId="8433" xr:uid="{00000000-0005-0000-0000-0000F3090000}"/>
    <cellStyle name="Dziesiętny [0]_Invoices2001Slovakia_DTTD chieng chan Tham lai 29-9-2009 4" xfId="8434" xr:uid="{00000000-0005-0000-0000-0000F4090000}"/>
    <cellStyle name="Dziesietny [0]_Invoices2001Slovakia_DTTD chieng chan Tham lai 29-9-2009_BIEU KE HOACH  2015 (KTN 6.11 sua)" xfId="2396" xr:uid="{00000000-0005-0000-0000-0000F5090000}"/>
    <cellStyle name="Dziesiętny [0]_Invoices2001Slovakia_DTTD chieng chan Tham lai 29-9-2009_BIEU KE HOACH  2015 (KTN 6.11 sua)" xfId="2397" xr:uid="{00000000-0005-0000-0000-0000F6090000}"/>
    <cellStyle name="Dziesietny [0]_Invoices2001Slovakia_d-uong+TDT" xfId="2398" xr:uid="{00000000-0005-0000-0000-0000F7090000}"/>
    <cellStyle name="Dziesiętny [0]_Invoices2001Slovakia_GVL" xfId="2399" xr:uid="{00000000-0005-0000-0000-0000F8090000}"/>
    <cellStyle name="Dziesietny [0]_Invoices2001Slovakia_Ke hoach 2010 (theo doi 11-8-2010)" xfId="2400" xr:uid="{00000000-0005-0000-0000-0000F9090000}"/>
    <cellStyle name="Dziesiętny [0]_Invoices2001Slovakia_Ke hoach 2010 (theo doi 11-8-2010)" xfId="2401" xr:uid="{00000000-0005-0000-0000-0000FA090000}"/>
    <cellStyle name="Dziesietny [0]_Invoices2001Slovakia_ke hoach dau thau 30-6-2010" xfId="2402" xr:uid="{00000000-0005-0000-0000-0000FB090000}"/>
    <cellStyle name="Dziesiętny [0]_Invoices2001Slovakia_ke hoach dau thau 30-6-2010" xfId="2403" xr:uid="{00000000-0005-0000-0000-0000FC090000}"/>
    <cellStyle name="Dziesietny [0]_Invoices2001Slovakia_KL K.C mat duong" xfId="2404" xr:uid="{00000000-0005-0000-0000-0000FD090000}"/>
    <cellStyle name="Dziesiętny [0]_Invoices2001Slovakia_Nhalamviec VTC(25-1-05) 4" xfId="8435" xr:uid="{00000000-0005-0000-0000-0000FE090000}"/>
    <cellStyle name="Dziesietny [0]_Invoices2001Slovakia_Nhu cau von ung truoc 2011 Tha h Hoa + Nge An gui TW" xfId="2405" xr:uid="{00000000-0005-0000-0000-0000FF090000}"/>
    <cellStyle name="Dziesiętny [0]_Invoices2001Slovakia_Phan pha do" xfId="2406" xr:uid="{00000000-0005-0000-0000-0000000A0000}"/>
    <cellStyle name="Dziesietny [0]_Invoices2001Slovakia_Ra soat KH von 2011 (Huy-11-11-11)" xfId="2407" xr:uid="{00000000-0005-0000-0000-0000010A0000}"/>
    <cellStyle name="Dziesiętny [0]_Invoices2001Slovakia_Ra soat KH von 2011 (Huy-11-11-11)" xfId="2408" xr:uid="{00000000-0005-0000-0000-0000020A0000}"/>
    <cellStyle name="Dziesietny [0]_Invoices2001Slovakia_Sheet2" xfId="2409" xr:uid="{00000000-0005-0000-0000-0000030A0000}"/>
    <cellStyle name="Dziesiętny [0]_Invoices2001Slovakia_Sheet2" xfId="2410" xr:uid="{00000000-0005-0000-0000-0000040A0000}"/>
    <cellStyle name="Dziesietny [0]_Invoices2001Slovakia_TDT KHANH HOA" xfId="2411" xr:uid="{00000000-0005-0000-0000-0000050A0000}"/>
    <cellStyle name="Dziesiętny [0]_Invoices2001Slovakia_TDT KHANH HOA" xfId="2412" xr:uid="{00000000-0005-0000-0000-0000060A0000}"/>
    <cellStyle name="Dziesietny [0]_Invoices2001Slovakia_TDT KHANH HOA 2" xfId="2413" xr:uid="{00000000-0005-0000-0000-0000070A0000}"/>
    <cellStyle name="Dziesiętny [0]_Invoices2001Slovakia_TDT KHANH HOA 2" xfId="2414" xr:uid="{00000000-0005-0000-0000-0000080A0000}"/>
    <cellStyle name="Dziesietny [0]_Invoices2001Slovakia_TDT KHANH HOA 3" xfId="2415" xr:uid="{00000000-0005-0000-0000-0000090A0000}"/>
    <cellStyle name="Dziesiętny [0]_Invoices2001Slovakia_TDT KHANH HOA 3" xfId="2416" xr:uid="{00000000-0005-0000-0000-00000A0A0000}"/>
    <cellStyle name="Dziesietny [0]_Invoices2001Slovakia_TDT KHANH HOA 4" xfId="2417" xr:uid="{00000000-0005-0000-0000-00000B0A0000}"/>
    <cellStyle name="Dziesiętny [0]_Invoices2001Slovakia_TDT KHANH HOA 4" xfId="2418" xr:uid="{00000000-0005-0000-0000-00000C0A0000}"/>
    <cellStyle name="Dziesietny [0]_Invoices2001Slovakia_TDT KHANH HOA_bao_cao_TH_th_cong_tac_dau_thau_-_ngay251209" xfId="2419" xr:uid="{00000000-0005-0000-0000-00000D0A0000}"/>
    <cellStyle name="Dziesiętny [0]_Invoices2001Slovakia_TDT KHANH HOA_bao_cao_TH_th_cong_tac_dau_thau_-_ngay251209" xfId="2420" xr:uid="{00000000-0005-0000-0000-00000E0A0000}"/>
    <cellStyle name="Dziesietny [0]_Invoices2001Slovakia_TDT KHANH HOA_Bieu chi tieu KH 2014 (Huy-04-11)" xfId="2421" xr:uid="{00000000-0005-0000-0000-00000F0A0000}"/>
    <cellStyle name="Dziesiętny [0]_Invoices2001Slovakia_TDT KHANH HOA_Bieu chi tieu KH 2014 (Huy-04-11)" xfId="2422" xr:uid="{00000000-0005-0000-0000-0000100A0000}"/>
    <cellStyle name="Dziesietny [0]_Invoices2001Slovakia_TDT KHANH HOA_bieu ke hoach dau thau" xfId="2423" xr:uid="{00000000-0005-0000-0000-0000110A0000}"/>
    <cellStyle name="Dziesiętny [0]_Invoices2001Slovakia_TDT KHANH HOA_bieu ke hoach dau thau" xfId="2424" xr:uid="{00000000-0005-0000-0000-0000120A0000}"/>
    <cellStyle name="Dziesietny [0]_Invoices2001Slovakia_TDT KHANH HOA_bieu ke hoach dau thau truong mam non SKH" xfId="2425" xr:uid="{00000000-0005-0000-0000-0000130A0000}"/>
    <cellStyle name="Dziesiętny [0]_Invoices2001Slovakia_TDT KHANH HOA_bieu ke hoach dau thau truong mam non SKH" xfId="2426" xr:uid="{00000000-0005-0000-0000-0000140A0000}"/>
    <cellStyle name="Dziesietny [0]_Invoices2001Slovakia_TDT KHANH HOA_bieu tong hop lai kh von 2011 gui phong TH-KTDN" xfId="2427" xr:uid="{00000000-0005-0000-0000-0000150A0000}"/>
    <cellStyle name="Dziesiętny [0]_Invoices2001Slovakia_TDT KHANH HOA_bieu tong hop lai kh von 2011 gui phong TH-KTDN" xfId="2428" xr:uid="{00000000-0005-0000-0000-0000160A0000}"/>
    <cellStyle name="Dziesietny [0]_Invoices2001Slovakia_TDT KHANH HOA_bieu tong hop lai kh von 2011 gui phong TH-KTDN 2" xfId="2429" xr:uid="{00000000-0005-0000-0000-0000170A0000}"/>
    <cellStyle name="Dziesiętny [0]_Invoices2001Slovakia_TDT KHANH HOA_bieu tong hop lai kh von 2011 gui phong TH-KTDN 2" xfId="2430" xr:uid="{00000000-0005-0000-0000-0000180A0000}"/>
    <cellStyle name="Dziesietny [0]_Invoices2001Slovakia_TDT KHANH HOA_bieu tong hop lai kh von 2011 gui phong TH-KTDN 2 2" xfId="2431" xr:uid="{00000000-0005-0000-0000-0000190A0000}"/>
    <cellStyle name="Dziesiętny [0]_Invoices2001Slovakia_TDT KHANH HOA_bieu tong hop lai kh von 2011 gui phong TH-KTDN 2 2" xfId="2432" xr:uid="{00000000-0005-0000-0000-00001A0A0000}"/>
    <cellStyle name="Dziesietny [0]_Invoices2001Slovakia_TDT KHANH HOA_bieu tong hop lai kh von 2011 gui phong TH-KTDN 3" xfId="2433" xr:uid="{00000000-0005-0000-0000-00001B0A0000}"/>
    <cellStyle name="Dziesiętny [0]_Invoices2001Slovakia_TDT KHANH HOA_bieu tong hop lai kh von 2011 gui phong TH-KTDN 3" xfId="2434" xr:uid="{00000000-0005-0000-0000-00001C0A0000}"/>
    <cellStyle name="Dziesietny [0]_Invoices2001Slovakia_TDT KHANH HOA_bieu tong hop lai kh von 2011 gui phong TH-KTDN 3 2" xfId="2435" xr:uid="{00000000-0005-0000-0000-00001D0A0000}"/>
    <cellStyle name="Dziesiętny [0]_Invoices2001Slovakia_TDT KHANH HOA_bieu tong hop lai kh von 2011 gui phong TH-KTDN 3 2" xfId="2436" xr:uid="{00000000-0005-0000-0000-00001E0A0000}"/>
    <cellStyle name="Dziesietny [0]_Invoices2001Slovakia_TDT KHANH HOA_bieu tong hop lai kh von 2011 gui phong TH-KTDN 4" xfId="8436" xr:uid="{00000000-0005-0000-0000-00001F0A0000}"/>
    <cellStyle name="Dziesiętny [0]_Invoices2001Slovakia_TDT KHANH HOA_bieu tong hop lai kh von 2011 gui phong TH-KTDN 4" xfId="8437" xr:uid="{00000000-0005-0000-0000-0000200A0000}"/>
    <cellStyle name="Dziesietny [0]_Invoices2001Slovakia_TDT KHANH HOA_bieu tong hop lai kh von 2011 gui phong TH-KTDN_BIEU KE HOACH  2015 (KTN 6.11 sua)" xfId="2437" xr:uid="{00000000-0005-0000-0000-0000210A0000}"/>
    <cellStyle name="Dziesiętny [0]_Invoices2001Slovakia_TDT KHANH HOA_bieu tong hop lai kh von 2011 gui phong TH-KTDN_BIEU KE HOACH  2015 (KTN 6.11 sua)" xfId="2438" xr:uid="{00000000-0005-0000-0000-0000220A0000}"/>
    <cellStyle name="Dziesietny [0]_Invoices2001Slovakia_TDT KHANH HOA_Book1" xfId="2439" xr:uid="{00000000-0005-0000-0000-0000230A0000}"/>
    <cellStyle name="Dziesiętny [0]_Invoices2001Slovakia_TDT KHANH HOA_Book1" xfId="2440" xr:uid="{00000000-0005-0000-0000-0000240A0000}"/>
    <cellStyle name="Dziesietny [0]_Invoices2001Slovakia_TDT KHANH HOA_Book1_1" xfId="2441" xr:uid="{00000000-0005-0000-0000-0000250A0000}"/>
    <cellStyle name="Dziesiętny [0]_Invoices2001Slovakia_TDT KHANH HOA_Book1_1" xfId="2442" xr:uid="{00000000-0005-0000-0000-0000260A0000}"/>
    <cellStyle name="Dziesietny [0]_Invoices2001Slovakia_TDT KHANH HOA_Book1_1_ke hoach dau thau 30-6-2010" xfId="2443" xr:uid="{00000000-0005-0000-0000-0000270A0000}"/>
    <cellStyle name="Dziesiętny [0]_Invoices2001Slovakia_TDT KHANH HOA_Book1_1_ke hoach dau thau 30-6-2010" xfId="2444" xr:uid="{00000000-0005-0000-0000-0000280A0000}"/>
    <cellStyle name="Dziesietny [0]_Invoices2001Slovakia_TDT KHANH HOA_Book1_2" xfId="2445" xr:uid="{00000000-0005-0000-0000-0000290A0000}"/>
    <cellStyle name="Dziesiętny [0]_Invoices2001Slovakia_TDT KHANH HOA_Book1_2" xfId="2446" xr:uid="{00000000-0005-0000-0000-00002A0A0000}"/>
    <cellStyle name="Dziesietny [0]_Invoices2001Slovakia_TDT KHANH HOA_Book1_Book1" xfId="2447" xr:uid="{00000000-0005-0000-0000-00002B0A0000}"/>
    <cellStyle name="Dziesiętny [0]_Invoices2001Slovakia_TDT KHANH HOA_Book1_Book1" xfId="2448" xr:uid="{00000000-0005-0000-0000-00002C0A0000}"/>
    <cellStyle name="Dziesietny [0]_Invoices2001Slovakia_TDT KHANH HOA_Book1_DTTD chieng chan Tham lai 29-9-2009" xfId="2449" xr:uid="{00000000-0005-0000-0000-00002D0A0000}"/>
    <cellStyle name="Dziesiętny [0]_Invoices2001Slovakia_TDT KHANH HOA_Book1_DTTD chieng chan Tham lai 29-9-2009" xfId="2450" xr:uid="{00000000-0005-0000-0000-00002E0A0000}"/>
    <cellStyle name="Dziesietny [0]_Invoices2001Slovakia_TDT KHANH HOA_Book1_Ke hoach 2010 (theo doi 11-8-2010)" xfId="2451" xr:uid="{00000000-0005-0000-0000-00002F0A0000}"/>
    <cellStyle name="Dziesiętny [0]_Invoices2001Slovakia_TDT KHANH HOA_Book1_Ke hoach 2010 (theo doi 11-8-2010)" xfId="2452" xr:uid="{00000000-0005-0000-0000-0000300A0000}"/>
    <cellStyle name="Dziesietny [0]_Invoices2001Slovakia_TDT KHANH HOA_Book1_ke hoach dau thau 30-6-2010" xfId="2453" xr:uid="{00000000-0005-0000-0000-0000310A0000}"/>
    <cellStyle name="Dziesiętny [0]_Invoices2001Slovakia_TDT KHANH HOA_Book1_ke hoach dau thau 30-6-2010" xfId="2454" xr:uid="{00000000-0005-0000-0000-0000320A0000}"/>
    <cellStyle name="Dziesietny [0]_Invoices2001Slovakia_TDT KHANH HOA_Book1_ke hoach dau thau 30-6-2010 2" xfId="2455" xr:uid="{00000000-0005-0000-0000-0000330A0000}"/>
    <cellStyle name="Dziesiętny [0]_Invoices2001Slovakia_TDT KHANH HOA_Book1_ke hoach dau thau 30-6-2010 2" xfId="2456" xr:uid="{00000000-0005-0000-0000-0000340A0000}"/>
    <cellStyle name="Dziesietny [0]_Invoices2001Slovakia_TDT KHANH HOA_Book1_ke hoach dau thau 30-6-2010 2 2" xfId="2457" xr:uid="{00000000-0005-0000-0000-0000350A0000}"/>
    <cellStyle name="Dziesiętny [0]_Invoices2001Slovakia_TDT KHANH HOA_Book1_ke hoach dau thau 30-6-2010 2 2" xfId="2458" xr:uid="{00000000-0005-0000-0000-0000360A0000}"/>
    <cellStyle name="Dziesietny [0]_Invoices2001Slovakia_TDT KHANH HOA_Book1_ke hoach dau thau 30-6-2010 3" xfId="2459" xr:uid="{00000000-0005-0000-0000-0000370A0000}"/>
    <cellStyle name="Dziesiętny [0]_Invoices2001Slovakia_TDT KHANH HOA_Book1_ke hoach dau thau 30-6-2010 3" xfId="2460" xr:uid="{00000000-0005-0000-0000-0000380A0000}"/>
    <cellStyle name="Dziesietny [0]_Invoices2001Slovakia_TDT KHANH HOA_Book1_ke hoach dau thau 30-6-2010 3 2" xfId="2461" xr:uid="{00000000-0005-0000-0000-0000390A0000}"/>
    <cellStyle name="Dziesiętny [0]_Invoices2001Slovakia_TDT KHANH HOA_Book1_ke hoach dau thau 30-6-2010 3 2" xfId="2462" xr:uid="{00000000-0005-0000-0000-00003A0A0000}"/>
    <cellStyle name="Dziesietny [0]_Invoices2001Slovakia_TDT KHANH HOA_Book1_ke hoach dau thau 30-6-2010 4" xfId="8438" xr:uid="{00000000-0005-0000-0000-00003B0A0000}"/>
    <cellStyle name="Dziesiętny [0]_Invoices2001Slovakia_TDT KHANH HOA_Book1_ke hoach dau thau 30-6-2010 4" xfId="8439" xr:uid="{00000000-0005-0000-0000-00003C0A0000}"/>
    <cellStyle name="Dziesietny [0]_Invoices2001Slovakia_TDT KHANH HOA_Book1_ke hoach dau thau 30-6-2010_BIEU KE HOACH  2015 (KTN 6.11 sua)" xfId="2463" xr:uid="{00000000-0005-0000-0000-00003D0A0000}"/>
    <cellStyle name="Dziesiętny [0]_Invoices2001Slovakia_TDT KHANH HOA_Book1_ke hoach dau thau 30-6-2010_BIEU KE HOACH  2015 (KTN 6.11 sua)" xfId="2464" xr:uid="{00000000-0005-0000-0000-00003E0A0000}"/>
    <cellStyle name="Dziesietny [0]_Invoices2001Slovakia_TDT KHANH HOA_Book1_KH Von 2012 gui BKH 1" xfId="2465" xr:uid="{00000000-0005-0000-0000-00003F0A0000}"/>
    <cellStyle name="Dziesiętny [0]_Invoices2001Slovakia_TDT KHANH HOA_Book1_KH Von 2012 gui BKH 1" xfId="2466" xr:uid="{00000000-0005-0000-0000-0000400A0000}"/>
    <cellStyle name="Dziesietny [0]_Invoices2001Slovakia_TDT KHANH HOA_Book1_KH Von 2012 gui BKH 2" xfId="2467" xr:uid="{00000000-0005-0000-0000-0000410A0000}"/>
    <cellStyle name="Dziesiętny [0]_Invoices2001Slovakia_TDT KHANH HOA_Book1_KH Von 2012 gui BKH 2" xfId="2468" xr:uid="{00000000-0005-0000-0000-0000420A0000}"/>
    <cellStyle name="Dziesietny [0]_Invoices2001Slovakia_TDT KHANH HOA_Chi tieu KH nam 2009" xfId="2469" xr:uid="{00000000-0005-0000-0000-0000430A0000}"/>
    <cellStyle name="Dziesiętny [0]_Invoices2001Slovakia_TDT KHANH HOA_Chi tieu KH nam 2009" xfId="2470" xr:uid="{00000000-0005-0000-0000-0000440A0000}"/>
    <cellStyle name="Dziesietny [0]_Invoices2001Slovakia_TDT KHANH HOA_Copy of KH PHAN BO VON ĐỐI ỨNG NAM 2011 (30 TY phuong án gop WB)" xfId="2471" xr:uid="{00000000-0005-0000-0000-0000450A0000}"/>
    <cellStyle name="Dziesiętny [0]_Invoices2001Slovakia_TDT KHANH HOA_Copy of KH PHAN BO VON ĐỐI ỨNG NAM 2011 (30 TY phuong án gop WB)" xfId="2472" xr:uid="{00000000-0005-0000-0000-0000460A0000}"/>
    <cellStyle name="Dziesietny [0]_Invoices2001Slovakia_TDT KHANH HOA_Copy of KH PHAN BO VON ĐỐI ỨNG NAM 2011 (30 TY phuong án gop WB) 2" xfId="2473" xr:uid="{00000000-0005-0000-0000-0000470A0000}"/>
    <cellStyle name="Dziesiętny [0]_Invoices2001Slovakia_TDT KHANH HOA_Copy of KH PHAN BO VON ĐỐI ỨNG NAM 2011 (30 TY phuong án gop WB) 2" xfId="2474" xr:uid="{00000000-0005-0000-0000-0000480A0000}"/>
    <cellStyle name="Dziesietny [0]_Invoices2001Slovakia_TDT KHANH HOA_Copy of KH PHAN BO VON ĐỐI ỨNG NAM 2011 (30 TY phuong án gop WB) 2 2" xfId="2475" xr:uid="{00000000-0005-0000-0000-0000490A0000}"/>
    <cellStyle name="Dziesiętny [0]_Invoices2001Slovakia_TDT KHANH HOA_Copy of KH PHAN BO VON ĐỐI ỨNG NAM 2011 (30 TY phuong án gop WB) 2 2" xfId="2476" xr:uid="{00000000-0005-0000-0000-00004A0A0000}"/>
    <cellStyle name="Dziesietny [0]_Invoices2001Slovakia_TDT KHANH HOA_Copy of KH PHAN BO VON ĐỐI ỨNG NAM 2011 (30 TY phuong án gop WB) 3" xfId="2477" xr:uid="{00000000-0005-0000-0000-00004B0A0000}"/>
    <cellStyle name="Dziesiętny [0]_Invoices2001Slovakia_TDT KHANH HOA_Copy of KH PHAN BO VON ĐỐI ỨNG NAM 2011 (30 TY phuong án gop WB) 3" xfId="2478" xr:uid="{00000000-0005-0000-0000-00004C0A0000}"/>
    <cellStyle name="Dziesietny [0]_Invoices2001Slovakia_TDT KHANH HOA_Copy of KH PHAN BO VON ĐỐI ỨNG NAM 2011 (30 TY phuong án gop WB) 3 2" xfId="2479" xr:uid="{00000000-0005-0000-0000-00004D0A0000}"/>
    <cellStyle name="Dziesiętny [0]_Invoices2001Slovakia_TDT KHANH HOA_Copy of KH PHAN BO VON ĐỐI ỨNG NAM 2011 (30 TY phuong án gop WB) 3 2" xfId="2480" xr:uid="{00000000-0005-0000-0000-00004E0A0000}"/>
    <cellStyle name="Dziesietny [0]_Invoices2001Slovakia_TDT KHANH HOA_Copy of KH PHAN BO VON ĐỐI ỨNG NAM 2011 (30 TY phuong án gop WB) 4" xfId="8440" xr:uid="{00000000-0005-0000-0000-00004F0A0000}"/>
    <cellStyle name="Dziesiętny [0]_Invoices2001Slovakia_TDT KHANH HOA_Copy of KH PHAN BO VON ĐỐI ỨNG NAM 2011 (30 TY phuong án gop WB) 4" xfId="8441" xr:uid="{00000000-0005-0000-0000-0000500A0000}"/>
    <cellStyle name="Dziesietny [0]_Invoices2001Slovakia_TDT KHANH HOA_Copy of KH PHAN BO VON ĐỐI ỨNG NAM 2011 (30 TY phuong án gop WB)_BIEU KE HOACH  2015 (KTN 6.11 sua)" xfId="2481" xr:uid="{00000000-0005-0000-0000-0000510A0000}"/>
    <cellStyle name="Dziesiętny [0]_Invoices2001Slovakia_TDT KHANH HOA_Copy of KH PHAN BO VON ĐỐI ỨNG NAM 2011 (30 TY phuong án gop WB)_BIEU KE HOACH  2015 (KTN 6.11 sua)" xfId="2482" xr:uid="{00000000-0005-0000-0000-0000520A0000}"/>
    <cellStyle name="Dziesietny [0]_Invoices2001Slovakia_TDT KHANH HOA_Danh Mục KCM trinh BKH 2011 (BS 30A)" xfId="2483" xr:uid="{00000000-0005-0000-0000-0000530A0000}"/>
    <cellStyle name="Dziesiętny [0]_Invoices2001Slovakia_TDT KHANH HOA_Danh Mục KCM trinh BKH 2011 (BS 30A)" xfId="2484" xr:uid="{00000000-0005-0000-0000-0000540A0000}"/>
    <cellStyle name="Dziesietny [0]_Invoices2001Slovakia_TDT KHANH HOA_DT 1751 Muong Khoa" xfId="2485" xr:uid="{00000000-0005-0000-0000-0000550A0000}"/>
    <cellStyle name="Dziesiętny [0]_Invoices2001Slovakia_TDT KHANH HOA_DT 1751 Muong Khoa" xfId="2486" xr:uid="{00000000-0005-0000-0000-0000560A0000}"/>
    <cellStyle name="Dziesietny [0]_Invoices2001Slovakia_TDT KHANH HOA_DT tieu hoc diem TDC ban Cho 28-02-09" xfId="2487" xr:uid="{00000000-0005-0000-0000-0000570A0000}"/>
    <cellStyle name="Dziesiętny [0]_Invoices2001Slovakia_TDT KHANH HOA_DT tieu hoc diem TDC ban Cho 28-02-09" xfId="2488" xr:uid="{00000000-0005-0000-0000-0000580A0000}"/>
    <cellStyle name="Dziesietny [0]_Invoices2001Slovakia_TDT KHANH HOA_DTTD chieng chan Tham lai 29-9-2009" xfId="2489" xr:uid="{00000000-0005-0000-0000-0000590A0000}"/>
    <cellStyle name="Dziesiętny [0]_Invoices2001Slovakia_TDT KHANH HOA_DTTD chieng chan Tham lai 29-9-2009" xfId="2490" xr:uid="{00000000-0005-0000-0000-00005A0A0000}"/>
    <cellStyle name="Dziesietny [0]_Invoices2001Slovakia_TDT KHANH HOA_DTTD chieng chan Tham lai 29-9-2009 2" xfId="2491" xr:uid="{00000000-0005-0000-0000-00005B0A0000}"/>
    <cellStyle name="Dziesiętny [0]_Invoices2001Slovakia_TDT KHANH HOA_DTTD chieng chan Tham lai 29-9-2009 2" xfId="2492" xr:uid="{00000000-0005-0000-0000-00005C0A0000}"/>
    <cellStyle name="Dziesietny [0]_Invoices2001Slovakia_TDT KHANH HOA_DTTD chieng chan Tham lai 29-9-2009 2 2" xfId="2493" xr:uid="{00000000-0005-0000-0000-00005D0A0000}"/>
    <cellStyle name="Dziesiętny [0]_Invoices2001Slovakia_TDT KHANH HOA_DTTD chieng chan Tham lai 29-9-2009 2 2" xfId="2494" xr:uid="{00000000-0005-0000-0000-00005E0A0000}"/>
    <cellStyle name="Dziesietny [0]_Invoices2001Slovakia_TDT KHANH HOA_DTTD chieng chan Tham lai 29-9-2009 3" xfId="2495" xr:uid="{00000000-0005-0000-0000-00005F0A0000}"/>
    <cellStyle name="Dziesiętny [0]_Invoices2001Slovakia_TDT KHANH HOA_DTTD chieng chan Tham lai 29-9-2009 3" xfId="2496" xr:uid="{00000000-0005-0000-0000-0000600A0000}"/>
    <cellStyle name="Dziesietny [0]_Invoices2001Slovakia_TDT KHANH HOA_DTTD chieng chan Tham lai 29-9-2009 3 2" xfId="2497" xr:uid="{00000000-0005-0000-0000-0000610A0000}"/>
    <cellStyle name="Dziesiętny [0]_Invoices2001Slovakia_TDT KHANH HOA_DTTD chieng chan Tham lai 29-9-2009 3 2" xfId="2498" xr:uid="{00000000-0005-0000-0000-0000620A0000}"/>
    <cellStyle name="Dziesietny [0]_Invoices2001Slovakia_TDT KHANH HOA_DTTD chieng chan Tham lai 29-9-2009 4" xfId="8442" xr:uid="{00000000-0005-0000-0000-0000630A0000}"/>
    <cellStyle name="Dziesiętny [0]_Invoices2001Slovakia_TDT KHANH HOA_DTTD chieng chan Tham lai 29-9-2009 4" xfId="8443" xr:uid="{00000000-0005-0000-0000-0000640A0000}"/>
    <cellStyle name="Dziesietny [0]_Invoices2001Slovakia_TDT KHANH HOA_DTTD chieng chan Tham lai 29-9-2009_BIEU KE HOACH  2015 (KTN 6.11 sua)" xfId="2499" xr:uid="{00000000-0005-0000-0000-0000650A0000}"/>
    <cellStyle name="Dziesiętny [0]_Invoices2001Slovakia_TDT KHANH HOA_DTTD chieng chan Tham lai 29-9-2009_BIEU KE HOACH  2015 (KTN 6.11 sua)" xfId="2500" xr:uid="{00000000-0005-0000-0000-0000660A0000}"/>
    <cellStyle name="Dziesietny [0]_Invoices2001Slovakia_TDT KHANH HOA_Du toan nuoc San Thang (GD2)" xfId="2501" xr:uid="{00000000-0005-0000-0000-0000670A0000}"/>
    <cellStyle name="Dziesiętny [0]_Invoices2001Slovakia_TDT KHANH HOA_Du toan nuoc San Thang (GD2)" xfId="2502" xr:uid="{00000000-0005-0000-0000-0000680A0000}"/>
    <cellStyle name="Dziesietny [0]_Invoices2001Slovakia_TDT KHANH HOA_GVL" xfId="2503" xr:uid="{00000000-0005-0000-0000-0000690A0000}"/>
    <cellStyle name="Dziesiętny [0]_Invoices2001Slovakia_TDT KHANH HOA_GVL" xfId="2504" xr:uid="{00000000-0005-0000-0000-00006A0A0000}"/>
    <cellStyle name="Dziesietny [0]_Invoices2001Slovakia_TDT KHANH HOA_GVL 2" xfId="2505" xr:uid="{00000000-0005-0000-0000-00006B0A0000}"/>
    <cellStyle name="Dziesiętny [0]_Invoices2001Slovakia_TDT KHANH HOA_GVL 2" xfId="2506" xr:uid="{00000000-0005-0000-0000-00006C0A0000}"/>
    <cellStyle name="Dziesietny [0]_Invoices2001Slovakia_TDT KHANH HOA_GVL 2 2" xfId="2507" xr:uid="{00000000-0005-0000-0000-00006D0A0000}"/>
    <cellStyle name="Dziesiętny [0]_Invoices2001Slovakia_TDT KHANH HOA_GVL 2 2" xfId="2508" xr:uid="{00000000-0005-0000-0000-00006E0A0000}"/>
    <cellStyle name="Dziesietny [0]_Invoices2001Slovakia_TDT KHANH HOA_GVL 3" xfId="2509" xr:uid="{00000000-0005-0000-0000-00006F0A0000}"/>
    <cellStyle name="Dziesiętny [0]_Invoices2001Slovakia_TDT KHANH HOA_GVL 3" xfId="2510" xr:uid="{00000000-0005-0000-0000-0000700A0000}"/>
    <cellStyle name="Dziesietny [0]_Invoices2001Slovakia_TDT KHANH HOA_GVL 3 2" xfId="2511" xr:uid="{00000000-0005-0000-0000-0000710A0000}"/>
    <cellStyle name="Dziesiętny [0]_Invoices2001Slovakia_TDT KHANH HOA_GVL 3 2" xfId="2512" xr:uid="{00000000-0005-0000-0000-0000720A0000}"/>
    <cellStyle name="Dziesietny [0]_Invoices2001Slovakia_TDT KHANH HOA_GVL 4" xfId="8444" xr:uid="{00000000-0005-0000-0000-0000730A0000}"/>
    <cellStyle name="Dziesiętny [0]_Invoices2001Slovakia_TDT KHANH HOA_GVL 4" xfId="8445" xr:uid="{00000000-0005-0000-0000-0000740A0000}"/>
    <cellStyle name="Dziesietny [0]_Invoices2001Slovakia_TDT KHANH HOA_GVL_BIEU KE HOACH  2015 (KTN 6.11 sua)" xfId="2513" xr:uid="{00000000-0005-0000-0000-0000750A0000}"/>
    <cellStyle name="Dziesiętny [0]_Invoices2001Slovakia_TDT KHANH HOA_GVL_BIEU KE HOACH  2015 (KTN 6.11 sua)" xfId="2514" xr:uid="{00000000-0005-0000-0000-0000760A0000}"/>
    <cellStyle name="Dziesietny [0]_Invoices2001Slovakia_TDT KHANH HOA_ke hoach dau thau 30-6-2010" xfId="2515" xr:uid="{00000000-0005-0000-0000-0000770A0000}"/>
    <cellStyle name="Dziesiętny [0]_Invoices2001Slovakia_TDT KHANH HOA_ke hoach dau thau 30-6-2010" xfId="2516" xr:uid="{00000000-0005-0000-0000-0000780A0000}"/>
    <cellStyle name="Dziesietny [0]_Invoices2001Slovakia_TDT KHANH HOA_KH Von 2012 gui BKH 1" xfId="2517" xr:uid="{00000000-0005-0000-0000-0000790A0000}"/>
    <cellStyle name="Dziesiętny [0]_Invoices2001Slovakia_TDT KHANH HOA_KH Von 2012 gui BKH 1" xfId="2518" xr:uid="{00000000-0005-0000-0000-00007A0A0000}"/>
    <cellStyle name="Dziesietny [0]_Invoices2001Slovakia_TDT KHANH HOA_KH Von 2012 gui BKH 1 2" xfId="2519" xr:uid="{00000000-0005-0000-0000-00007B0A0000}"/>
    <cellStyle name="Dziesiętny [0]_Invoices2001Slovakia_TDT KHANH HOA_KH Von 2012 gui BKH 1 2" xfId="2520" xr:uid="{00000000-0005-0000-0000-00007C0A0000}"/>
    <cellStyle name="Dziesietny [0]_Invoices2001Slovakia_TDT KHANH HOA_KH Von 2012 gui BKH 1 2 2" xfId="2521" xr:uid="{00000000-0005-0000-0000-00007D0A0000}"/>
    <cellStyle name="Dziesiętny [0]_Invoices2001Slovakia_TDT KHANH HOA_KH Von 2012 gui BKH 1 2 2" xfId="2522" xr:uid="{00000000-0005-0000-0000-00007E0A0000}"/>
    <cellStyle name="Dziesietny [0]_Invoices2001Slovakia_TDT KHANH HOA_KH Von 2012 gui BKH 1 3" xfId="2523" xr:uid="{00000000-0005-0000-0000-00007F0A0000}"/>
    <cellStyle name="Dziesiętny [0]_Invoices2001Slovakia_TDT KHANH HOA_KH Von 2012 gui BKH 1 3" xfId="2524" xr:uid="{00000000-0005-0000-0000-0000800A0000}"/>
    <cellStyle name="Dziesietny [0]_Invoices2001Slovakia_TDT KHANH HOA_KH Von 2012 gui BKH 1 3 2" xfId="2525" xr:uid="{00000000-0005-0000-0000-0000810A0000}"/>
    <cellStyle name="Dziesiętny [0]_Invoices2001Slovakia_TDT KHANH HOA_KH Von 2012 gui BKH 1 3 2" xfId="2526" xr:uid="{00000000-0005-0000-0000-0000820A0000}"/>
    <cellStyle name="Dziesietny [0]_Invoices2001Slovakia_TDT KHANH HOA_KH Von 2012 gui BKH 1 4" xfId="8446" xr:uid="{00000000-0005-0000-0000-0000830A0000}"/>
    <cellStyle name="Dziesiętny [0]_Invoices2001Slovakia_TDT KHANH HOA_KH Von 2012 gui BKH 1 4" xfId="8447" xr:uid="{00000000-0005-0000-0000-0000840A0000}"/>
    <cellStyle name="Dziesietny [0]_Invoices2001Slovakia_TDT KHANH HOA_KH Von 2012 gui BKH 1_BIEU KE HOACH  2015 (KTN 6.11 sua)" xfId="2527" xr:uid="{00000000-0005-0000-0000-0000850A0000}"/>
    <cellStyle name="Dziesiętny [0]_Invoices2001Slovakia_TDT KHANH HOA_KH Von 2012 gui BKH 1_BIEU KE HOACH  2015 (KTN 6.11 sua)" xfId="2528" xr:uid="{00000000-0005-0000-0000-0000860A0000}"/>
    <cellStyle name="Dziesietny [0]_Invoices2001Slovakia_TDT KHANH HOA_Phan pha do" xfId="2529" xr:uid="{00000000-0005-0000-0000-0000870A0000}"/>
    <cellStyle name="Dziesiętny [0]_Invoices2001Slovakia_TDT KHANH HOA_Phan pha do" xfId="2530" xr:uid="{00000000-0005-0000-0000-0000880A0000}"/>
    <cellStyle name="Dziesietny [0]_Invoices2001Slovakia_TDT KHANH HOA_QD ke hoach dau thau" xfId="2531" xr:uid="{00000000-0005-0000-0000-0000890A0000}"/>
    <cellStyle name="Dziesiętny [0]_Invoices2001Slovakia_TDT KHANH HOA_QD ke hoach dau thau" xfId="2532" xr:uid="{00000000-0005-0000-0000-00008A0A0000}"/>
    <cellStyle name="Dziesietny [0]_Invoices2001Slovakia_TDT KHANH HOA_Ra soat KH von 2011 (Huy-11-11-11)" xfId="2533" xr:uid="{00000000-0005-0000-0000-00008B0A0000}"/>
    <cellStyle name="Dziesiętny [0]_Invoices2001Slovakia_TDT KHANH HOA_Ra soat KH von 2011 (Huy-11-11-11)" xfId="2534" xr:uid="{00000000-0005-0000-0000-00008C0A0000}"/>
    <cellStyle name="Dziesietny [0]_Invoices2001Slovakia_TDT KHANH HOA_Sheet2" xfId="2535" xr:uid="{00000000-0005-0000-0000-00008D0A0000}"/>
    <cellStyle name="Dziesiętny [0]_Invoices2001Slovakia_TDT KHANH HOA_Sheet2" xfId="2536" xr:uid="{00000000-0005-0000-0000-00008E0A0000}"/>
    <cellStyle name="Dziesietny [0]_Invoices2001Slovakia_TDT KHANH HOA_TH danh muc 08-09 den ngay 30-8-09" xfId="2537" xr:uid="{00000000-0005-0000-0000-00008F0A0000}"/>
    <cellStyle name="Dziesiętny [0]_Invoices2001Slovakia_TDT KHANH HOA_TH danh muc 08-09 den ngay 30-8-09" xfId="2538" xr:uid="{00000000-0005-0000-0000-0000900A0000}"/>
    <cellStyle name="Dziesietny [0]_Invoices2001Slovakia_TDT KHANH HOA_Tienluong" xfId="2539" xr:uid="{00000000-0005-0000-0000-0000910A0000}"/>
    <cellStyle name="Dziesiętny [0]_Invoices2001Slovakia_TDT KHANH HOA_Tienluong" xfId="2540" xr:uid="{00000000-0005-0000-0000-0000920A0000}"/>
    <cellStyle name="Dziesietny [0]_Invoices2001Slovakia_TDT KHANH HOA_tinh toan hoang ha" xfId="2541" xr:uid="{00000000-0005-0000-0000-0000930A0000}"/>
    <cellStyle name="Dziesiętny [0]_Invoices2001Slovakia_TDT KHANH HOA_tinh toan hoang ha" xfId="2542" xr:uid="{00000000-0005-0000-0000-0000940A0000}"/>
    <cellStyle name="Dziesietny [0]_Invoices2001Slovakia_TDT KHANH HOA_Tong hop Cac tuyen(9-1-06)" xfId="2543" xr:uid="{00000000-0005-0000-0000-0000950A0000}"/>
    <cellStyle name="Dziesiętny [0]_Invoices2001Slovakia_TDT KHANH HOA_Tong hop Cac tuyen(9-1-06)" xfId="2544" xr:uid="{00000000-0005-0000-0000-0000960A0000}"/>
    <cellStyle name="Dziesietny [0]_Invoices2001Slovakia_TDT KHANH HOA_Tong hop Cac tuyen(9-1-06)_bieu tong hop lai kh von 2011 gui phong TH-KTDN" xfId="2545" xr:uid="{00000000-0005-0000-0000-0000970A0000}"/>
    <cellStyle name="Dziesiętny [0]_Invoices2001Slovakia_TDT KHANH HOA_Tong hop Cac tuyen(9-1-06)_bieu tong hop lai kh von 2011 gui phong TH-KTDN" xfId="2546" xr:uid="{00000000-0005-0000-0000-0000980A0000}"/>
    <cellStyle name="Dziesietny [0]_Invoices2001Slovakia_TDT KHANH HOA_Tong hop Cac tuyen(9-1-06)_Copy of KH PHAN BO VON ĐỐI ỨNG NAM 2011 (30 TY phuong án gop WB)" xfId="2547" xr:uid="{00000000-0005-0000-0000-0000990A0000}"/>
    <cellStyle name="Dziesiętny [0]_Invoices2001Slovakia_TDT KHANH HOA_Tong hop Cac tuyen(9-1-06)_Copy of KH PHAN BO VON ĐỐI ỨNG NAM 2011 (30 TY phuong án gop WB)" xfId="2548" xr:uid="{00000000-0005-0000-0000-00009A0A0000}"/>
    <cellStyle name="Dziesietny [0]_Invoices2001Slovakia_TDT KHANH HOA_Tong hop Cac tuyen(9-1-06)_Ke hoach 2010 (theo doi 11-8-2010)" xfId="2549" xr:uid="{00000000-0005-0000-0000-00009B0A0000}"/>
    <cellStyle name="Dziesiętny [0]_Invoices2001Slovakia_TDT KHANH HOA_Tong hop Cac tuyen(9-1-06)_Ke hoach 2010 (theo doi 11-8-2010)" xfId="2550" xr:uid="{00000000-0005-0000-0000-00009C0A0000}"/>
    <cellStyle name="Dziesietny [0]_Invoices2001Slovakia_TDT KHANH HOA_Tong hop Cac tuyen(9-1-06)_KH Von 2012 gui BKH 1" xfId="2551" xr:uid="{00000000-0005-0000-0000-00009D0A0000}"/>
    <cellStyle name="Dziesiętny [0]_Invoices2001Slovakia_TDT KHANH HOA_Tong hop Cac tuyen(9-1-06)_KH Von 2012 gui BKH 1" xfId="2552" xr:uid="{00000000-0005-0000-0000-00009E0A0000}"/>
    <cellStyle name="Dziesietny [0]_Invoices2001Slovakia_TDT KHANH HOA_Tong hop Cac tuyen(9-1-06)_QD ke hoach dau thau" xfId="2553" xr:uid="{00000000-0005-0000-0000-00009F0A0000}"/>
    <cellStyle name="Dziesiętny [0]_Invoices2001Slovakia_TDT KHANH HOA_Tong hop Cac tuyen(9-1-06)_QD ke hoach dau thau" xfId="2554" xr:uid="{00000000-0005-0000-0000-0000A00A0000}"/>
    <cellStyle name="Dziesietny [0]_Invoices2001Slovakia_TDT KHANH HOA_Tong hop Cac tuyen(9-1-06)_Tong von ĐTPT" xfId="2555" xr:uid="{00000000-0005-0000-0000-0000A10A0000}"/>
    <cellStyle name="Dziesiętny [0]_Invoices2001Slovakia_TDT KHANH HOA_Tong hop Cac tuyen(9-1-06)_Tong von ĐTPT" xfId="2556" xr:uid="{00000000-0005-0000-0000-0000A20A0000}"/>
    <cellStyle name="Dziesietny [0]_Invoices2001Slovakia_TDT KHANH HOA_Tong von ĐTPT" xfId="2557" xr:uid="{00000000-0005-0000-0000-0000A30A0000}"/>
    <cellStyle name="Dziesiętny [0]_Invoices2001Slovakia_TDT KHANH HOA_Tong von ĐTPT" xfId="2558" xr:uid="{00000000-0005-0000-0000-0000A40A0000}"/>
    <cellStyle name="Dziesietny [0]_Invoices2001Slovakia_TDT KHANH HOA_TU VAN THUY LOI THAM  PHE" xfId="2559" xr:uid="{00000000-0005-0000-0000-0000A50A0000}"/>
    <cellStyle name="Dziesiętny [0]_Invoices2001Slovakia_TDT KHANH HOA_TU VAN THUY LOI THAM  PHE" xfId="2560" xr:uid="{00000000-0005-0000-0000-0000A60A0000}"/>
    <cellStyle name="Dziesietny [0]_Invoices2001Slovakia_TDT KHANH HOA_Viec Huy dang lam" xfId="2561" xr:uid="{00000000-0005-0000-0000-0000A70A0000}"/>
    <cellStyle name="Dziesiętny [0]_Invoices2001Slovakia_TDT KHANH HOA_Viec Huy dang lam" xfId="2562" xr:uid="{00000000-0005-0000-0000-0000A80A0000}"/>
    <cellStyle name="Dziesietny [0]_Invoices2001Slovakia_TDT quangngai" xfId="2563" xr:uid="{00000000-0005-0000-0000-0000A90A0000}"/>
    <cellStyle name="Dziesiętny [0]_Invoices2001Slovakia_TDT quangngai" xfId="2564" xr:uid="{00000000-0005-0000-0000-0000AA0A0000}"/>
    <cellStyle name="Dziesietny [0]_Invoices2001Slovakia_TH danh muc 08-09 den ngay 30-8-09" xfId="2565" xr:uid="{00000000-0005-0000-0000-0000AB0A0000}"/>
    <cellStyle name="Dziesiętny [0]_Invoices2001Slovakia_TH danh muc 08-09 den ngay 30-8-09" xfId="2566" xr:uid="{00000000-0005-0000-0000-0000AC0A0000}"/>
    <cellStyle name="Dziesietny [0]_Invoices2001Slovakia_Tham dinh du toan mat doong - Ban cho moi21-5" xfId="2567" xr:uid="{00000000-0005-0000-0000-0000AD0A0000}"/>
    <cellStyle name="Dziesiętny [0]_Invoices2001Slovakia_Tham dinh du toan mat doong - Ban cho moi21-5" xfId="2568" xr:uid="{00000000-0005-0000-0000-0000AE0A0000}"/>
    <cellStyle name="Dziesietny [0]_Invoices2001Slovakia_Tienluong" xfId="2569" xr:uid="{00000000-0005-0000-0000-0000AF0A0000}"/>
    <cellStyle name="Dziesiętny [0]_Invoices2001Slovakia_Tienluong" xfId="2570" xr:uid="{00000000-0005-0000-0000-0000B00A0000}"/>
    <cellStyle name="Dziesietny [0]_Invoices2001Slovakia_TMDT(10-5-06)" xfId="2571" xr:uid="{00000000-0005-0000-0000-0000B10A0000}"/>
    <cellStyle name="Dziesiętny [0]_Invoices2001Slovakia_Tong von ĐTPT" xfId="2572" xr:uid="{00000000-0005-0000-0000-0000B20A0000}"/>
    <cellStyle name="Dziesietny [0]_Invoices2001Slovakia_Viec Huy dang lam" xfId="2573" xr:uid="{00000000-0005-0000-0000-0000B30A0000}"/>
    <cellStyle name="Dziesiętny [0]_Invoices2001Slovakia_Viec Huy dang lam" xfId="2574" xr:uid="{00000000-0005-0000-0000-0000B40A0000}"/>
    <cellStyle name="Dziesietny_Invoices2001Slovakia" xfId="2575" xr:uid="{00000000-0005-0000-0000-0000B50A0000}"/>
    <cellStyle name="Dziesiętny_Invoices2001Slovakia" xfId="2576" xr:uid="{00000000-0005-0000-0000-0000B60A0000}"/>
    <cellStyle name="Dziesietny_Invoices2001Slovakia 2" xfId="2577" xr:uid="{00000000-0005-0000-0000-0000B70A0000}"/>
    <cellStyle name="Dziesiętny_Invoices2001Slovakia 2" xfId="2578" xr:uid="{00000000-0005-0000-0000-0000B80A0000}"/>
    <cellStyle name="Dziesietny_Invoices2001Slovakia 3" xfId="2579" xr:uid="{00000000-0005-0000-0000-0000B90A0000}"/>
    <cellStyle name="Dziesiętny_Invoices2001Slovakia 3" xfId="2580" xr:uid="{00000000-0005-0000-0000-0000BA0A0000}"/>
    <cellStyle name="Dziesietny_Invoices2001Slovakia 4" xfId="2581" xr:uid="{00000000-0005-0000-0000-0000BB0A0000}"/>
    <cellStyle name="Dziesiętny_Invoices2001Slovakia 4" xfId="2582" xr:uid="{00000000-0005-0000-0000-0000BC0A0000}"/>
    <cellStyle name="Dziesietny_Invoices2001Slovakia_01_Nha so 1_Dien" xfId="2583" xr:uid="{00000000-0005-0000-0000-0000BD0A0000}"/>
    <cellStyle name="Dziesiętny_Invoices2001Slovakia_01_Nha so 1_Dien" xfId="2584" xr:uid="{00000000-0005-0000-0000-0000BE0A0000}"/>
    <cellStyle name="Dziesietny_Invoices2001Slovakia_01_Nha so 1_Dien 2" xfId="2585" xr:uid="{00000000-0005-0000-0000-0000BF0A0000}"/>
    <cellStyle name="Dziesiętny_Invoices2001Slovakia_01_Nha so 1_Dien 2" xfId="2586" xr:uid="{00000000-0005-0000-0000-0000C00A0000}"/>
    <cellStyle name="Dziesietny_Invoices2001Slovakia_01_Nha so 1_Dien 3" xfId="2587" xr:uid="{00000000-0005-0000-0000-0000C10A0000}"/>
    <cellStyle name="Dziesiętny_Invoices2001Slovakia_01_Nha so 1_Dien 3" xfId="2588" xr:uid="{00000000-0005-0000-0000-0000C20A0000}"/>
    <cellStyle name="Dziesietny_Invoices2001Slovakia_01_Nha so 1_Dien 4" xfId="2589" xr:uid="{00000000-0005-0000-0000-0000C30A0000}"/>
    <cellStyle name="Dziesiętny_Invoices2001Slovakia_01_Nha so 1_Dien 4" xfId="2590" xr:uid="{00000000-0005-0000-0000-0000C40A0000}"/>
    <cellStyle name="Dziesietny_Invoices2001Slovakia_01_Nha so 1_Dien_Bao cao danh muc cac cong trinh tren dia ban huyen 4-2010" xfId="2591" xr:uid="{00000000-0005-0000-0000-0000C50A0000}"/>
    <cellStyle name="Dziesiętny_Invoices2001Slovakia_01_Nha so 1_Dien_Bao cao danh muc cac cong trinh tren dia ban huyen 4-2010" xfId="2592" xr:uid="{00000000-0005-0000-0000-0000C60A0000}"/>
    <cellStyle name="Dziesietny_Invoices2001Slovakia_01_Nha so 1_Dien_bieu ke hoach dau thau" xfId="2593" xr:uid="{00000000-0005-0000-0000-0000C70A0000}"/>
    <cellStyle name="Dziesiętny_Invoices2001Slovakia_01_Nha so 1_Dien_bieu ke hoach dau thau" xfId="2594" xr:uid="{00000000-0005-0000-0000-0000C80A0000}"/>
    <cellStyle name="Dziesietny_Invoices2001Slovakia_01_Nha so 1_Dien_bieu ke hoach dau thau 2" xfId="2595" xr:uid="{00000000-0005-0000-0000-0000C90A0000}"/>
    <cellStyle name="Dziesiętny_Invoices2001Slovakia_01_Nha so 1_Dien_bieu ke hoach dau thau 2" xfId="2596" xr:uid="{00000000-0005-0000-0000-0000CA0A0000}"/>
    <cellStyle name="Dziesietny_Invoices2001Slovakia_01_Nha so 1_Dien_bieu ke hoach dau thau 2 2" xfId="2597" xr:uid="{00000000-0005-0000-0000-0000CB0A0000}"/>
    <cellStyle name="Dziesiętny_Invoices2001Slovakia_01_Nha so 1_Dien_bieu ke hoach dau thau 2 2" xfId="2598" xr:uid="{00000000-0005-0000-0000-0000CC0A0000}"/>
    <cellStyle name="Dziesietny_Invoices2001Slovakia_01_Nha so 1_Dien_bieu ke hoach dau thau 3" xfId="2599" xr:uid="{00000000-0005-0000-0000-0000CD0A0000}"/>
    <cellStyle name="Dziesiętny_Invoices2001Slovakia_01_Nha so 1_Dien_bieu ke hoach dau thau 3" xfId="2600" xr:uid="{00000000-0005-0000-0000-0000CE0A0000}"/>
    <cellStyle name="Dziesietny_Invoices2001Slovakia_01_Nha so 1_Dien_bieu ke hoach dau thau 3 2" xfId="2601" xr:uid="{00000000-0005-0000-0000-0000CF0A0000}"/>
    <cellStyle name="Dziesiętny_Invoices2001Slovakia_01_Nha so 1_Dien_bieu ke hoach dau thau 3 2" xfId="2602" xr:uid="{00000000-0005-0000-0000-0000D00A0000}"/>
    <cellStyle name="Dziesietny_Invoices2001Slovakia_01_Nha so 1_Dien_bieu ke hoach dau thau 4" xfId="2603" xr:uid="{00000000-0005-0000-0000-0000D10A0000}"/>
    <cellStyle name="Dziesiętny_Invoices2001Slovakia_01_Nha so 1_Dien_bieu ke hoach dau thau 4" xfId="2604" xr:uid="{00000000-0005-0000-0000-0000D20A0000}"/>
    <cellStyle name="Dziesietny_Invoices2001Slovakia_01_Nha so 1_Dien_bieu ke hoach dau thau truong mam non SKH" xfId="2605" xr:uid="{00000000-0005-0000-0000-0000D30A0000}"/>
    <cellStyle name="Dziesiętny_Invoices2001Slovakia_01_Nha so 1_Dien_bieu ke hoach dau thau truong mam non SKH" xfId="2606" xr:uid="{00000000-0005-0000-0000-0000D40A0000}"/>
    <cellStyle name="Dziesietny_Invoices2001Slovakia_01_Nha so 1_Dien_bieu ke hoach dau thau truong mam non SKH 2" xfId="2607" xr:uid="{00000000-0005-0000-0000-0000D50A0000}"/>
    <cellStyle name="Dziesiętny_Invoices2001Slovakia_01_Nha so 1_Dien_bieu ke hoach dau thau truong mam non SKH 2" xfId="2608" xr:uid="{00000000-0005-0000-0000-0000D60A0000}"/>
    <cellStyle name="Dziesietny_Invoices2001Slovakia_01_Nha so 1_Dien_bieu ke hoach dau thau truong mam non SKH 2 2" xfId="2609" xr:uid="{00000000-0005-0000-0000-0000D70A0000}"/>
    <cellStyle name="Dziesiętny_Invoices2001Slovakia_01_Nha so 1_Dien_bieu ke hoach dau thau truong mam non SKH 2 2" xfId="2610" xr:uid="{00000000-0005-0000-0000-0000D80A0000}"/>
    <cellStyle name="Dziesietny_Invoices2001Slovakia_01_Nha so 1_Dien_bieu ke hoach dau thau truong mam non SKH 3" xfId="2611" xr:uid="{00000000-0005-0000-0000-0000D90A0000}"/>
    <cellStyle name="Dziesiętny_Invoices2001Slovakia_01_Nha so 1_Dien_bieu ke hoach dau thau truong mam non SKH 3" xfId="2612" xr:uid="{00000000-0005-0000-0000-0000DA0A0000}"/>
    <cellStyle name="Dziesietny_Invoices2001Slovakia_01_Nha so 1_Dien_bieu ke hoach dau thau truong mam non SKH 3 2" xfId="2613" xr:uid="{00000000-0005-0000-0000-0000DB0A0000}"/>
    <cellStyle name="Dziesiętny_Invoices2001Slovakia_01_Nha so 1_Dien_bieu ke hoach dau thau truong mam non SKH 3 2" xfId="2614" xr:uid="{00000000-0005-0000-0000-0000DC0A0000}"/>
    <cellStyle name="Dziesietny_Invoices2001Slovakia_01_Nha so 1_Dien_bieu ke hoach dau thau truong mam non SKH 4" xfId="2615" xr:uid="{00000000-0005-0000-0000-0000DD0A0000}"/>
    <cellStyle name="Dziesiętny_Invoices2001Slovakia_01_Nha so 1_Dien_bieu ke hoach dau thau truong mam non SKH 4" xfId="2616" xr:uid="{00000000-0005-0000-0000-0000DE0A0000}"/>
    <cellStyle name="Dziesietny_Invoices2001Slovakia_01_Nha so 1_Dien_bieu tong hop lai kh von 2011 gui phong TH-KTDN" xfId="2617" xr:uid="{00000000-0005-0000-0000-0000DF0A0000}"/>
    <cellStyle name="Dziesiętny_Invoices2001Slovakia_01_Nha so 1_Dien_bieu tong hop lai kh von 2011 gui phong TH-KTDN" xfId="2618" xr:uid="{00000000-0005-0000-0000-0000E00A0000}"/>
    <cellStyle name="Dziesietny_Invoices2001Slovakia_01_Nha so 1_Dien_bieu tong hop lai kh von 2011 gui phong TH-KTDN 2" xfId="2619" xr:uid="{00000000-0005-0000-0000-0000E10A0000}"/>
    <cellStyle name="Dziesiętny_Invoices2001Slovakia_01_Nha so 1_Dien_bieu tong hop lai kh von 2011 gui phong TH-KTDN 2" xfId="2620" xr:uid="{00000000-0005-0000-0000-0000E20A0000}"/>
    <cellStyle name="Dziesietny_Invoices2001Slovakia_01_Nha so 1_Dien_bieu tong hop lai kh von 2011 gui phong TH-KTDN 2 2" xfId="2621" xr:uid="{00000000-0005-0000-0000-0000E30A0000}"/>
    <cellStyle name="Dziesiętny_Invoices2001Slovakia_01_Nha so 1_Dien_bieu tong hop lai kh von 2011 gui phong TH-KTDN 2 2" xfId="2622" xr:uid="{00000000-0005-0000-0000-0000E40A0000}"/>
    <cellStyle name="Dziesietny_Invoices2001Slovakia_01_Nha so 1_Dien_bieu tong hop lai kh von 2011 gui phong TH-KTDN 3" xfId="2623" xr:uid="{00000000-0005-0000-0000-0000E50A0000}"/>
    <cellStyle name="Dziesiętny_Invoices2001Slovakia_01_Nha so 1_Dien_bieu tong hop lai kh von 2011 gui phong TH-KTDN 3" xfId="2624" xr:uid="{00000000-0005-0000-0000-0000E60A0000}"/>
    <cellStyle name="Dziesietny_Invoices2001Slovakia_01_Nha so 1_Dien_bieu tong hop lai kh von 2011 gui phong TH-KTDN 3 2" xfId="2625" xr:uid="{00000000-0005-0000-0000-0000E70A0000}"/>
    <cellStyle name="Dziesiętny_Invoices2001Slovakia_01_Nha so 1_Dien_bieu tong hop lai kh von 2011 gui phong TH-KTDN 3 2" xfId="2626" xr:uid="{00000000-0005-0000-0000-0000E80A0000}"/>
    <cellStyle name="Dziesietny_Invoices2001Slovakia_01_Nha so 1_Dien_bieu tong hop lai kh von 2011 gui phong TH-KTDN 4" xfId="8448" xr:uid="{00000000-0005-0000-0000-0000E90A0000}"/>
    <cellStyle name="Dziesiętny_Invoices2001Slovakia_01_Nha so 1_Dien_bieu tong hop lai kh von 2011 gui phong TH-KTDN 4" xfId="8449" xr:uid="{00000000-0005-0000-0000-0000EA0A0000}"/>
    <cellStyle name="Dziesietny_Invoices2001Slovakia_01_Nha so 1_Dien_bieu tong hop lai kh von 2011 gui phong TH-KTDN_BIEU KE HOACH  2015 (KTN 6.11 sua)" xfId="2627" xr:uid="{00000000-0005-0000-0000-0000EB0A0000}"/>
    <cellStyle name="Dziesiętny_Invoices2001Slovakia_01_Nha so 1_Dien_bieu tong hop lai kh von 2011 gui phong TH-KTDN_BIEU KE HOACH  2015 (KTN 6.11 sua)" xfId="2628" xr:uid="{00000000-0005-0000-0000-0000EC0A0000}"/>
    <cellStyle name="Dziesietny_Invoices2001Slovakia_01_Nha so 1_Dien_Book1" xfId="2629" xr:uid="{00000000-0005-0000-0000-0000ED0A0000}"/>
    <cellStyle name="Dziesiętny_Invoices2001Slovakia_01_Nha so 1_Dien_Book1" xfId="2630" xr:uid="{00000000-0005-0000-0000-0000EE0A0000}"/>
    <cellStyle name="Dziesietny_Invoices2001Slovakia_01_Nha so 1_Dien_Book1 2" xfId="2631" xr:uid="{00000000-0005-0000-0000-0000EF0A0000}"/>
    <cellStyle name="Dziesiętny_Invoices2001Slovakia_01_Nha so 1_Dien_Book1 2" xfId="2632" xr:uid="{00000000-0005-0000-0000-0000F00A0000}"/>
    <cellStyle name="Dziesietny_Invoices2001Slovakia_01_Nha so 1_Dien_Book1 2 2" xfId="2633" xr:uid="{00000000-0005-0000-0000-0000F10A0000}"/>
    <cellStyle name="Dziesiętny_Invoices2001Slovakia_01_Nha so 1_Dien_Book1 2 2" xfId="2634" xr:uid="{00000000-0005-0000-0000-0000F20A0000}"/>
    <cellStyle name="Dziesietny_Invoices2001Slovakia_01_Nha so 1_Dien_Book1 3" xfId="2635" xr:uid="{00000000-0005-0000-0000-0000F30A0000}"/>
    <cellStyle name="Dziesiętny_Invoices2001Slovakia_01_Nha so 1_Dien_Book1 3" xfId="2636" xr:uid="{00000000-0005-0000-0000-0000F40A0000}"/>
    <cellStyle name="Dziesietny_Invoices2001Slovakia_01_Nha so 1_Dien_Book1 3 2" xfId="2637" xr:uid="{00000000-0005-0000-0000-0000F50A0000}"/>
    <cellStyle name="Dziesiętny_Invoices2001Slovakia_01_Nha so 1_Dien_Book1 3 2" xfId="2638" xr:uid="{00000000-0005-0000-0000-0000F60A0000}"/>
    <cellStyle name="Dziesietny_Invoices2001Slovakia_01_Nha so 1_Dien_Book1 4" xfId="2639" xr:uid="{00000000-0005-0000-0000-0000F70A0000}"/>
    <cellStyle name="Dziesiętny_Invoices2001Slovakia_01_Nha so 1_Dien_Book1 4" xfId="2640" xr:uid="{00000000-0005-0000-0000-0000F80A0000}"/>
    <cellStyle name="Dziesietny_Invoices2001Slovakia_01_Nha so 1_Dien_Book1_1" xfId="2641" xr:uid="{00000000-0005-0000-0000-0000F90A0000}"/>
    <cellStyle name="Dziesiętny_Invoices2001Slovakia_01_Nha so 1_Dien_Book1_1" xfId="2642" xr:uid="{00000000-0005-0000-0000-0000FA0A0000}"/>
    <cellStyle name="Dziesietny_Invoices2001Slovakia_01_Nha so 1_Dien_Book1_1 2" xfId="2643" xr:uid="{00000000-0005-0000-0000-0000FB0A0000}"/>
    <cellStyle name="Dziesiętny_Invoices2001Slovakia_01_Nha so 1_Dien_Book1_1 2" xfId="2644" xr:uid="{00000000-0005-0000-0000-0000FC0A0000}"/>
    <cellStyle name="Dziesietny_Invoices2001Slovakia_01_Nha so 1_Dien_Book1_1 2 2" xfId="2645" xr:uid="{00000000-0005-0000-0000-0000FD0A0000}"/>
    <cellStyle name="Dziesiętny_Invoices2001Slovakia_01_Nha so 1_Dien_Book1_1 2 2" xfId="2646" xr:uid="{00000000-0005-0000-0000-0000FE0A0000}"/>
    <cellStyle name="Dziesietny_Invoices2001Slovakia_01_Nha so 1_Dien_Book1_1 3" xfId="2647" xr:uid="{00000000-0005-0000-0000-0000FF0A0000}"/>
    <cellStyle name="Dziesiętny_Invoices2001Slovakia_01_Nha so 1_Dien_Book1_1 3" xfId="2648" xr:uid="{00000000-0005-0000-0000-0000000B0000}"/>
    <cellStyle name="Dziesietny_Invoices2001Slovakia_01_Nha so 1_Dien_Book1_1 3 2" xfId="2649" xr:uid="{00000000-0005-0000-0000-0000010B0000}"/>
    <cellStyle name="Dziesiętny_Invoices2001Slovakia_01_Nha so 1_Dien_Book1_1 3 2" xfId="2650" xr:uid="{00000000-0005-0000-0000-0000020B0000}"/>
    <cellStyle name="Dziesietny_Invoices2001Slovakia_01_Nha so 1_Dien_Book1_1 4" xfId="2651" xr:uid="{00000000-0005-0000-0000-0000030B0000}"/>
    <cellStyle name="Dziesiętny_Invoices2001Slovakia_01_Nha so 1_Dien_Book1_1 4" xfId="2652" xr:uid="{00000000-0005-0000-0000-0000040B0000}"/>
    <cellStyle name="Dziesietny_Invoices2001Slovakia_01_Nha so 1_Dien_Book1_DTTD chieng chan Tham lai 29-9-2009" xfId="2653" xr:uid="{00000000-0005-0000-0000-0000050B0000}"/>
    <cellStyle name="Dziesiętny_Invoices2001Slovakia_01_Nha so 1_Dien_Book1_DTTD chieng chan Tham lai 29-9-2009" xfId="2654" xr:uid="{00000000-0005-0000-0000-0000060B0000}"/>
    <cellStyle name="Dziesietny_Invoices2001Slovakia_01_Nha so 1_Dien_Book1_DTTD chieng chan Tham lai 29-9-2009 2" xfId="2655" xr:uid="{00000000-0005-0000-0000-0000070B0000}"/>
    <cellStyle name="Dziesiętny_Invoices2001Slovakia_01_Nha so 1_Dien_Book1_DTTD chieng chan Tham lai 29-9-2009 2" xfId="2656" xr:uid="{00000000-0005-0000-0000-0000080B0000}"/>
    <cellStyle name="Dziesietny_Invoices2001Slovakia_01_Nha so 1_Dien_Book1_DTTD chieng chan Tham lai 29-9-2009 2 2" xfId="2657" xr:uid="{00000000-0005-0000-0000-0000090B0000}"/>
    <cellStyle name="Dziesiętny_Invoices2001Slovakia_01_Nha so 1_Dien_Book1_DTTD chieng chan Tham lai 29-9-2009 2 2" xfId="2658" xr:uid="{00000000-0005-0000-0000-00000A0B0000}"/>
    <cellStyle name="Dziesietny_Invoices2001Slovakia_01_Nha so 1_Dien_Book1_DTTD chieng chan Tham lai 29-9-2009 3" xfId="2659" xr:uid="{00000000-0005-0000-0000-00000B0B0000}"/>
    <cellStyle name="Dziesiętny_Invoices2001Slovakia_01_Nha so 1_Dien_Book1_DTTD chieng chan Tham lai 29-9-2009 3" xfId="2660" xr:uid="{00000000-0005-0000-0000-00000C0B0000}"/>
    <cellStyle name="Dziesietny_Invoices2001Slovakia_01_Nha so 1_Dien_Book1_DTTD chieng chan Tham lai 29-9-2009 3 2" xfId="2661" xr:uid="{00000000-0005-0000-0000-00000D0B0000}"/>
    <cellStyle name="Dziesiętny_Invoices2001Slovakia_01_Nha so 1_Dien_Book1_DTTD chieng chan Tham lai 29-9-2009 3 2" xfId="2662" xr:uid="{00000000-0005-0000-0000-00000E0B0000}"/>
    <cellStyle name="Dziesietny_Invoices2001Slovakia_01_Nha so 1_Dien_Book1_DTTD chieng chan Tham lai 29-9-2009 4" xfId="2663" xr:uid="{00000000-0005-0000-0000-00000F0B0000}"/>
    <cellStyle name="Dziesiętny_Invoices2001Slovakia_01_Nha so 1_Dien_Book1_DTTD chieng chan Tham lai 29-9-2009 4" xfId="2664" xr:uid="{00000000-0005-0000-0000-0000100B0000}"/>
    <cellStyle name="Dziesietny_Invoices2001Slovakia_01_Nha so 1_Dien_Book1_Ke hoach 2010 (theo doi 11-8-2010)" xfId="2665" xr:uid="{00000000-0005-0000-0000-0000110B0000}"/>
    <cellStyle name="Dziesiętny_Invoices2001Slovakia_01_Nha so 1_Dien_Book1_Ke hoach 2010 (theo doi 11-8-2010)" xfId="2666" xr:uid="{00000000-0005-0000-0000-0000120B0000}"/>
    <cellStyle name="Dziesietny_Invoices2001Slovakia_01_Nha so 1_Dien_Book1_Ke hoach 2010 (theo doi 11-8-2010) 2" xfId="2667" xr:uid="{00000000-0005-0000-0000-0000130B0000}"/>
    <cellStyle name="Dziesiętny_Invoices2001Slovakia_01_Nha so 1_Dien_Book1_Ke hoach 2010 (theo doi 11-8-2010) 2" xfId="2668" xr:uid="{00000000-0005-0000-0000-0000140B0000}"/>
    <cellStyle name="Dziesietny_Invoices2001Slovakia_01_Nha so 1_Dien_Book1_Ke hoach 2010 (theo doi 11-8-2010) 2 2" xfId="2669" xr:uid="{00000000-0005-0000-0000-0000150B0000}"/>
    <cellStyle name="Dziesiętny_Invoices2001Slovakia_01_Nha so 1_Dien_Book1_Ke hoach 2010 (theo doi 11-8-2010) 2 2" xfId="2670" xr:uid="{00000000-0005-0000-0000-0000160B0000}"/>
    <cellStyle name="Dziesietny_Invoices2001Slovakia_01_Nha so 1_Dien_Book1_Ke hoach 2010 (theo doi 11-8-2010) 3" xfId="2671" xr:uid="{00000000-0005-0000-0000-0000170B0000}"/>
    <cellStyle name="Dziesiętny_Invoices2001Slovakia_01_Nha so 1_Dien_Book1_Ke hoach 2010 (theo doi 11-8-2010) 3" xfId="2672" xr:uid="{00000000-0005-0000-0000-0000180B0000}"/>
    <cellStyle name="Dziesietny_Invoices2001Slovakia_01_Nha so 1_Dien_Book1_Ke hoach 2010 (theo doi 11-8-2010) 3 2" xfId="2673" xr:uid="{00000000-0005-0000-0000-0000190B0000}"/>
    <cellStyle name="Dziesiętny_Invoices2001Slovakia_01_Nha so 1_Dien_Book1_Ke hoach 2010 (theo doi 11-8-2010) 3 2" xfId="2674" xr:uid="{00000000-0005-0000-0000-00001A0B0000}"/>
    <cellStyle name="Dziesietny_Invoices2001Slovakia_01_Nha so 1_Dien_Book1_Ke hoach 2010 (theo doi 11-8-2010) 4" xfId="8450" xr:uid="{00000000-0005-0000-0000-00001B0B0000}"/>
    <cellStyle name="Dziesiętny_Invoices2001Slovakia_01_Nha so 1_Dien_Book1_Ke hoach 2010 (theo doi 11-8-2010) 4" xfId="8451" xr:uid="{00000000-0005-0000-0000-00001C0B0000}"/>
    <cellStyle name="Dziesietny_Invoices2001Slovakia_01_Nha so 1_Dien_Book1_Ke hoach 2010 (theo doi 11-8-2010)_BIEU KE HOACH  2015 (KTN 6.11 sua)" xfId="2675" xr:uid="{00000000-0005-0000-0000-00001D0B0000}"/>
    <cellStyle name="Dziesiętny_Invoices2001Slovakia_01_Nha so 1_Dien_Book1_Ke hoach 2010 (theo doi 11-8-2010)_BIEU KE HOACH  2015 (KTN 6.11 sua)" xfId="2676" xr:uid="{00000000-0005-0000-0000-00001E0B0000}"/>
    <cellStyle name="Dziesietny_Invoices2001Slovakia_01_Nha so 1_Dien_Book1_ke hoach dau thau 30-6-2010" xfId="2677" xr:uid="{00000000-0005-0000-0000-00001F0B0000}"/>
    <cellStyle name="Dziesiętny_Invoices2001Slovakia_01_Nha so 1_Dien_Book1_ke hoach dau thau 30-6-2010" xfId="2678" xr:uid="{00000000-0005-0000-0000-0000200B0000}"/>
    <cellStyle name="Dziesietny_Invoices2001Slovakia_01_Nha so 1_Dien_Book1_ke hoach dau thau 30-6-2010 2" xfId="2679" xr:uid="{00000000-0005-0000-0000-0000210B0000}"/>
    <cellStyle name="Dziesiętny_Invoices2001Slovakia_01_Nha so 1_Dien_Book1_ke hoach dau thau 30-6-2010 2" xfId="2680" xr:uid="{00000000-0005-0000-0000-0000220B0000}"/>
    <cellStyle name="Dziesietny_Invoices2001Slovakia_01_Nha so 1_Dien_Book1_ke hoach dau thau 30-6-2010 2 2" xfId="2681" xr:uid="{00000000-0005-0000-0000-0000230B0000}"/>
    <cellStyle name="Dziesiętny_Invoices2001Slovakia_01_Nha so 1_Dien_Book1_ke hoach dau thau 30-6-2010 2 2" xfId="2682" xr:uid="{00000000-0005-0000-0000-0000240B0000}"/>
    <cellStyle name="Dziesietny_Invoices2001Slovakia_01_Nha so 1_Dien_Book1_ke hoach dau thau 30-6-2010 3" xfId="2683" xr:uid="{00000000-0005-0000-0000-0000250B0000}"/>
    <cellStyle name="Dziesiętny_Invoices2001Slovakia_01_Nha so 1_Dien_Book1_ke hoach dau thau 30-6-2010 3" xfId="2684" xr:uid="{00000000-0005-0000-0000-0000260B0000}"/>
    <cellStyle name="Dziesietny_Invoices2001Slovakia_01_Nha so 1_Dien_Book1_ke hoach dau thau 30-6-2010 3 2" xfId="2685" xr:uid="{00000000-0005-0000-0000-0000270B0000}"/>
    <cellStyle name="Dziesiętny_Invoices2001Slovakia_01_Nha so 1_Dien_Book1_ke hoach dau thau 30-6-2010 3 2" xfId="2686" xr:uid="{00000000-0005-0000-0000-0000280B0000}"/>
    <cellStyle name="Dziesietny_Invoices2001Slovakia_01_Nha so 1_Dien_Book1_ke hoach dau thau 30-6-2010 4" xfId="8452" xr:uid="{00000000-0005-0000-0000-0000290B0000}"/>
    <cellStyle name="Dziesiętny_Invoices2001Slovakia_01_Nha so 1_Dien_Book1_ke hoach dau thau 30-6-2010 4" xfId="8453" xr:uid="{00000000-0005-0000-0000-00002A0B0000}"/>
    <cellStyle name="Dziesietny_Invoices2001Slovakia_01_Nha so 1_Dien_Book1_ke hoach dau thau 30-6-2010_BIEU KE HOACH  2015 (KTN 6.11 sua)" xfId="2687" xr:uid="{00000000-0005-0000-0000-00002B0B0000}"/>
    <cellStyle name="Dziesiętny_Invoices2001Slovakia_01_Nha so 1_Dien_Book1_ke hoach dau thau 30-6-2010_BIEU KE HOACH  2015 (KTN 6.11 sua)" xfId="2688" xr:uid="{00000000-0005-0000-0000-00002C0B0000}"/>
    <cellStyle name="Dziesietny_Invoices2001Slovakia_01_Nha so 1_Dien_Copy of KH PHAN BO VON ĐỐI ỨNG NAM 2011 (30 TY phuong án gop WB)" xfId="2689" xr:uid="{00000000-0005-0000-0000-00002D0B0000}"/>
    <cellStyle name="Dziesiętny_Invoices2001Slovakia_01_Nha so 1_Dien_Copy of KH PHAN BO VON ĐỐI ỨNG NAM 2011 (30 TY phuong án gop WB)" xfId="2690" xr:uid="{00000000-0005-0000-0000-00002E0B0000}"/>
    <cellStyle name="Dziesietny_Invoices2001Slovakia_01_Nha so 1_Dien_Copy of KH PHAN BO VON ĐỐI ỨNG NAM 2011 (30 TY phuong án gop WB) 2" xfId="2691" xr:uid="{00000000-0005-0000-0000-00002F0B0000}"/>
    <cellStyle name="Dziesiętny_Invoices2001Slovakia_01_Nha so 1_Dien_Copy of KH PHAN BO VON ĐỐI ỨNG NAM 2011 (30 TY phuong án gop WB) 2" xfId="2692" xr:uid="{00000000-0005-0000-0000-0000300B0000}"/>
    <cellStyle name="Dziesietny_Invoices2001Slovakia_01_Nha so 1_Dien_Copy of KH PHAN BO VON ĐỐI ỨNG NAM 2011 (30 TY phuong án gop WB) 2 2" xfId="2693" xr:uid="{00000000-0005-0000-0000-0000310B0000}"/>
    <cellStyle name="Dziesiętny_Invoices2001Slovakia_01_Nha so 1_Dien_Copy of KH PHAN BO VON ĐỐI ỨNG NAM 2011 (30 TY phuong án gop WB) 2 2" xfId="2694" xr:uid="{00000000-0005-0000-0000-0000320B0000}"/>
    <cellStyle name="Dziesietny_Invoices2001Slovakia_01_Nha so 1_Dien_Copy of KH PHAN BO VON ĐỐI ỨNG NAM 2011 (30 TY phuong án gop WB) 3" xfId="2695" xr:uid="{00000000-0005-0000-0000-0000330B0000}"/>
    <cellStyle name="Dziesiętny_Invoices2001Slovakia_01_Nha so 1_Dien_Copy of KH PHAN BO VON ĐỐI ỨNG NAM 2011 (30 TY phuong án gop WB) 3" xfId="2696" xr:uid="{00000000-0005-0000-0000-0000340B0000}"/>
    <cellStyle name="Dziesietny_Invoices2001Slovakia_01_Nha so 1_Dien_Copy of KH PHAN BO VON ĐỐI ỨNG NAM 2011 (30 TY phuong án gop WB) 3 2" xfId="2697" xr:uid="{00000000-0005-0000-0000-0000350B0000}"/>
    <cellStyle name="Dziesiętny_Invoices2001Slovakia_01_Nha so 1_Dien_Copy of KH PHAN BO VON ĐỐI ỨNG NAM 2011 (30 TY phuong án gop WB) 3 2" xfId="2698" xr:uid="{00000000-0005-0000-0000-0000360B0000}"/>
    <cellStyle name="Dziesietny_Invoices2001Slovakia_01_Nha so 1_Dien_Copy of KH PHAN BO VON ĐỐI ỨNG NAM 2011 (30 TY phuong án gop WB) 4" xfId="8454" xr:uid="{00000000-0005-0000-0000-0000370B0000}"/>
    <cellStyle name="Dziesiętny_Invoices2001Slovakia_01_Nha so 1_Dien_Copy of KH PHAN BO VON ĐỐI ỨNG NAM 2011 (30 TY phuong án gop WB) 4" xfId="8455" xr:uid="{00000000-0005-0000-0000-0000380B0000}"/>
    <cellStyle name="Dziesietny_Invoices2001Slovakia_01_Nha so 1_Dien_Copy of KH PHAN BO VON ĐỐI ỨNG NAM 2011 (30 TY phuong án gop WB)_BIEU KE HOACH  2015 (KTN 6.11 sua)" xfId="2699" xr:uid="{00000000-0005-0000-0000-0000390B0000}"/>
    <cellStyle name="Dziesiętny_Invoices2001Slovakia_01_Nha so 1_Dien_Copy of KH PHAN BO VON ĐỐI ỨNG NAM 2011 (30 TY phuong án gop WB)_BIEU KE HOACH  2015 (KTN 6.11 sua)" xfId="2700" xr:uid="{00000000-0005-0000-0000-00003A0B0000}"/>
    <cellStyle name="Dziesietny_Invoices2001Slovakia_01_Nha so 1_Dien_DTTD chieng chan Tham lai 29-9-2009" xfId="2701" xr:uid="{00000000-0005-0000-0000-00003B0B0000}"/>
    <cellStyle name="Dziesiętny_Invoices2001Slovakia_01_Nha so 1_Dien_DTTD chieng chan Tham lai 29-9-2009" xfId="2702" xr:uid="{00000000-0005-0000-0000-00003C0B0000}"/>
    <cellStyle name="Dziesietny_Invoices2001Slovakia_01_Nha so 1_Dien_DTTD chieng chan Tham lai 29-9-2009 2" xfId="2703" xr:uid="{00000000-0005-0000-0000-00003D0B0000}"/>
    <cellStyle name="Dziesiętny_Invoices2001Slovakia_01_Nha so 1_Dien_DTTD chieng chan Tham lai 29-9-2009 2" xfId="2704" xr:uid="{00000000-0005-0000-0000-00003E0B0000}"/>
    <cellStyle name="Dziesietny_Invoices2001Slovakia_01_Nha so 1_Dien_DTTD chieng chan Tham lai 29-9-2009 2 2" xfId="2705" xr:uid="{00000000-0005-0000-0000-00003F0B0000}"/>
    <cellStyle name="Dziesiętny_Invoices2001Slovakia_01_Nha so 1_Dien_DTTD chieng chan Tham lai 29-9-2009 2 2" xfId="2706" xr:uid="{00000000-0005-0000-0000-0000400B0000}"/>
    <cellStyle name="Dziesietny_Invoices2001Slovakia_01_Nha so 1_Dien_DTTD chieng chan Tham lai 29-9-2009 3" xfId="2707" xr:uid="{00000000-0005-0000-0000-0000410B0000}"/>
    <cellStyle name="Dziesiętny_Invoices2001Slovakia_01_Nha so 1_Dien_DTTD chieng chan Tham lai 29-9-2009 3" xfId="2708" xr:uid="{00000000-0005-0000-0000-0000420B0000}"/>
    <cellStyle name="Dziesietny_Invoices2001Slovakia_01_Nha so 1_Dien_DTTD chieng chan Tham lai 29-9-2009 3 2" xfId="2709" xr:uid="{00000000-0005-0000-0000-0000430B0000}"/>
    <cellStyle name="Dziesiętny_Invoices2001Slovakia_01_Nha so 1_Dien_DTTD chieng chan Tham lai 29-9-2009 3 2" xfId="2710" xr:uid="{00000000-0005-0000-0000-0000440B0000}"/>
    <cellStyle name="Dziesietny_Invoices2001Slovakia_01_Nha so 1_Dien_DTTD chieng chan Tham lai 29-9-2009 4" xfId="8456" xr:uid="{00000000-0005-0000-0000-0000450B0000}"/>
    <cellStyle name="Dziesiętny_Invoices2001Slovakia_01_Nha so 1_Dien_DTTD chieng chan Tham lai 29-9-2009 4" xfId="8457" xr:uid="{00000000-0005-0000-0000-0000460B0000}"/>
    <cellStyle name="Dziesietny_Invoices2001Slovakia_01_Nha so 1_Dien_DTTD chieng chan Tham lai 29-9-2009_BIEU KE HOACH  2015 (KTN 6.11 sua)" xfId="2711" xr:uid="{00000000-0005-0000-0000-0000470B0000}"/>
    <cellStyle name="Dziesiętny_Invoices2001Slovakia_01_Nha so 1_Dien_DTTD chieng chan Tham lai 29-9-2009_BIEU KE HOACH  2015 (KTN 6.11 sua)" xfId="2712" xr:uid="{00000000-0005-0000-0000-0000480B0000}"/>
    <cellStyle name="Dziesietny_Invoices2001Slovakia_01_Nha so 1_Dien_Du toan nuoc San Thang (GD2)" xfId="2713" xr:uid="{00000000-0005-0000-0000-0000490B0000}"/>
    <cellStyle name="Dziesiętny_Invoices2001Slovakia_01_Nha so 1_Dien_Du toan nuoc San Thang (GD2)" xfId="2714" xr:uid="{00000000-0005-0000-0000-00004A0B0000}"/>
    <cellStyle name="Dziesietny_Invoices2001Slovakia_01_Nha so 1_Dien_Du toan nuoc San Thang (GD2) 2" xfId="2715" xr:uid="{00000000-0005-0000-0000-00004B0B0000}"/>
    <cellStyle name="Dziesiętny_Invoices2001Slovakia_01_Nha so 1_Dien_Du toan nuoc San Thang (GD2) 2" xfId="2716" xr:uid="{00000000-0005-0000-0000-00004C0B0000}"/>
    <cellStyle name="Dziesietny_Invoices2001Slovakia_01_Nha so 1_Dien_Du toan nuoc San Thang (GD2) 2 2" xfId="2717" xr:uid="{00000000-0005-0000-0000-00004D0B0000}"/>
    <cellStyle name="Dziesiętny_Invoices2001Slovakia_01_Nha so 1_Dien_Du toan nuoc San Thang (GD2) 2 2" xfId="2718" xr:uid="{00000000-0005-0000-0000-00004E0B0000}"/>
    <cellStyle name="Dziesietny_Invoices2001Slovakia_01_Nha so 1_Dien_Du toan nuoc San Thang (GD2) 3" xfId="2719" xr:uid="{00000000-0005-0000-0000-00004F0B0000}"/>
    <cellStyle name="Dziesiętny_Invoices2001Slovakia_01_Nha so 1_Dien_Du toan nuoc San Thang (GD2) 3" xfId="2720" xr:uid="{00000000-0005-0000-0000-0000500B0000}"/>
    <cellStyle name="Dziesietny_Invoices2001Slovakia_01_Nha so 1_Dien_Du toan nuoc San Thang (GD2) 3 2" xfId="2721" xr:uid="{00000000-0005-0000-0000-0000510B0000}"/>
    <cellStyle name="Dziesiętny_Invoices2001Slovakia_01_Nha so 1_Dien_Du toan nuoc San Thang (GD2) 3 2" xfId="2722" xr:uid="{00000000-0005-0000-0000-0000520B0000}"/>
    <cellStyle name="Dziesietny_Invoices2001Slovakia_01_Nha so 1_Dien_Du toan nuoc San Thang (GD2) 4" xfId="2723" xr:uid="{00000000-0005-0000-0000-0000530B0000}"/>
    <cellStyle name="Dziesiętny_Invoices2001Slovakia_01_Nha so 1_Dien_Du toan nuoc San Thang (GD2) 4" xfId="2724" xr:uid="{00000000-0005-0000-0000-0000540B0000}"/>
    <cellStyle name="Dziesietny_Invoices2001Slovakia_01_Nha so 1_Dien_Ke hoach 2010 (theo doi 11-8-2010)" xfId="2725" xr:uid="{00000000-0005-0000-0000-0000550B0000}"/>
    <cellStyle name="Dziesiętny_Invoices2001Slovakia_01_Nha so 1_Dien_Ke hoach 2010 (theo doi 11-8-2010)" xfId="2726" xr:uid="{00000000-0005-0000-0000-0000560B0000}"/>
    <cellStyle name="Dziesietny_Invoices2001Slovakia_01_Nha so 1_Dien_Ke hoach 2010 (theo doi 11-8-2010) 2" xfId="2727" xr:uid="{00000000-0005-0000-0000-0000570B0000}"/>
    <cellStyle name="Dziesiętny_Invoices2001Slovakia_01_Nha so 1_Dien_Ke hoach 2010 (theo doi 11-8-2010) 2" xfId="2728" xr:uid="{00000000-0005-0000-0000-0000580B0000}"/>
    <cellStyle name="Dziesietny_Invoices2001Slovakia_01_Nha so 1_Dien_Ke hoach 2010 (theo doi 11-8-2010) 2 2" xfId="2729" xr:uid="{00000000-0005-0000-0000-0000590B0000}"/>
    <cellStyle name="Dziesiętny_Invoices2001Slovakia_01_Nha so 1_Dien_Ke hoach 2010 (theo doi 11-8-2010) 2 2" xfId="2730" xr:uid="{00000000-0005-0000-0000-00005A0B0000}"/>
    <cellStyle name="Dziesietny_Invoices2001Slovakia_01_Nha so 1_Dien_Ke hoach 2010 (theo doi 11-8-2010) 3" xfId="2731" xr:uid="{00000000-0005-0000-0000-00005B0B0000}"/>
    <cellStyle name="Dziesiętny_Invoices2001Slovakia_01_Nha so 1_Dien_Ke hoach 2010 (theo doi 11-8-2010) 3" xfId="2732" xr:uid="{00000000-0005-0000-0000-00005C0B0000}"/>
    <cellStyle name="Dziesietny_Invoices2001Slovakia_01_Nha so 1_Dien_Ke hoach 2010 (theo doi 11-8-2010) 3 2" xfId="2733" xr:uid="{00000000-0005-0000-0000-00005D0B0000}"/>
    <cellStyle name="Dziesiętny_Invoices2001Slovakia_01_Nha so 1_Dien_Ke hoach 2010 (theo doi 11-8-2010) 3 2" xfId="2734" xr:uid="{00000000-0005-0000-0000-00005E0B0000}"/>
    <cellStyle name="Dziesietny_Invoices2001Slovakia_01_Nha so 1_Dien_Ke hoach 2010 (theo doi 11-8-2010) 4" xfId="2735" xr:uid="{00000000-0005-0000-0000-00005F0B0000}"/>
    <cellStyle name="Dziesiętny_Invoices2001Slovakia_01_Nha so 1_Dien_Ke hoach 2010 (theo doi 11-8-2010) 4" xfId="2736" xr:uid="{00000000-0005-0000-0000-0000600B0000}"/>
    <cellStyle name="Dziesietny_Invoices2001Slovakia_01_Nha so 1_Dien_ke hoach dau thau 30-6-2010" xfId="2737" xr:uid="{00000000-0005-0000-0000-0000610B0000}"/>
    <cellStyle name="Dziesiętny_Invoices2001Slovakia_01_Nha so 1_Dien_ke hoach dau thau 30-6-2010" xfId="2738" xr:uid="{00000000-0005-0000-0000-0000620B0000}"/>
    <cellStyle name="Dziesietny_Invoices2001Slovakia_01_Nha so 1_Dien_ke hoach dau thau 30-6-2010 2" xfId="2739" xr:uid="{00000000-0005-0000-0000-0000630B0000}"/>
    <cellStyle name="Dziesiętny_Invoices2001Slovakia_01_Nha so 1_Dien_ke hoach dau thau 30-6-2010 2" xfId="2740" xr:uid="{00000000-0005-0000-0000-0000640B0000}"/>
    <cellStyle name="Dziesietny_Invoices2001Slovakia_01_Nha so 1_Dien_ke hoach dau thau 30-6-2010 2 2" xfId="2741" xr:uid="{00000000-0005-0000-0000-0000650B0000}"/>
    <cellStyle name="Dziesiętny_Invoices2001Slovakia_01_Nha so 1_Dien_ke hoach dau thau 30-6-2010 2 2" xfId="2742" xr:uid="{00000000-0005-0000-0000-0000660B0000}"/>
    <cellStyle name="Dziesietny_Invoices2001Slovakia_01_Nha so 1_Dien_ke hoach dau thau 30-6-2010 3" xfId="2743" xr:uid="{00000000-0005-0000-0000-0000670B0000}"/>
    <cellStyle name="Dziesiętny_Invoices2001Slovakia_01_Nha so 1_Dien_ke hoach dau thau 30-6-2010 3" xfId="2744" xr:uid="{00000000-0005-0000-0000-0000680B0000}"/>
    <cellStyle name="Dziesietny_Invoices2001Slovakia_01_Nha so 1_Dien_ke hoach dau thau 30-6-2010 3 2" xfId="2745" xr:uid="{00000000-0005-0000-0000-0000690B0000}"/>
    <cellStyle name="Dziesiętny_Invoices2001Slovakia_01_Nha so 1_Dien_ke hoach dau thau 30-6-2010 3 2" xfId="2746" xr:uid="{00000000-0005-0000-0000-00006A0B0000}"/>
    <cellStyle name="Dziesietny_Invoices2001Slovakia_01_Nha so 1_Dien_ke hoach dau thau 30-6-2010 4" xfId="2747" xr:uid="{00000000-0005-0000-0000-00006B0B0000}"/>
    <cellStyle name="Dziesiętny_Invoices2001Slovakia_01_Nha so 1_Dien_ke hoach dau thau 30-6-2010 4" xfId="2748" xr:uid="{00000000-0005-0000-0000-00006C0B0000}"/>
    <cellStyle name="Dziesietny_Invoices2001Slovakia_01_Nha so 1_Dien_KH Von 2012 gui BKH 1" xfId="2749" xr:uid="{00000000-0005-0000-0000-00006D0B0000}"/>
    <cellStyle name="Dziesiętny_Invoices2001Slovakia_01_Nha so 1_Dien_KH Von 2012 gui BKH 1" xfId="2750" xr:uid="{00000000-0005-0000-0000-00006E0B0000}"/>
    <cellStyle name="Dziesietny_Invoices2001Slovakia_01_Nha so 1_Dien_KH Von 2012 gui BKH 1 2" xfId="2751" xr:uid="{00000000-0005-0000-0000-00006F0B0000}"/>
    <cellStyle name="Dziesiętny_Invoices2001Slovakia_01_Nha so 1_Dien_KH Von 2012 gui BKH 1 2" xfId="2752" xr:uid="{00000000-0005-0000-0000-0000700B0000}"/>
    <cellStyle name="Dziesietny_Invoices2001Slovakia_01_Nha so 1_Dien_KH Von 2012 gui BKH 1 2 2" xfId="2753" xr:uid="{00000000-0005-0000-0000-0000710B0000}"/>
    <cellStyle name="Dziesiętny_Invoices2001Slovakia_01_Nha so 1_Dien_KH Von 2012 gui BKH 1 2 2" xfId="2754" xr:uid="{00000000-0005-0000-0000-0000720B0000}"/>
    <cellStyle name="Dziesietny_Invoices2001Slovakia_01_Nha so 1_Dien_KH Von 2012 gui BKH 1 3" xfId="2755" xr:uid="{00000000-0005-0000-0000-0000730B0000}"/>
    <cellStyle name="Dziesiętny_Invoices2001Slovakia_01_Nha so 1_Dien_KH Von 2012 gui BKH 1 3" xfId="2756" xr:uid="{00000000-0005-0000-0000-0000740B0000}"/>
    <cellStyle name="Dziesietny_Invoices2001Slovakia_01_Nha so 1_Dien_KH Von 2012 gui BKH 1 3 2" xfId="2757" xr:uid="{00000000-0005-0000-0000-0000750B0000}"/>
    <cellStyle name="Dziesiętny_Invoices2001Slovakia_01_Nha so 1_Dien_KH Von 2012 gui BKH 1 3 2" xfId="2758" xr:uid="{00000000-0005-0000-0000-0000760B0000}"/>
    <cellStyle name="Dziesietny_Invoices2001Slovakia_01_Nha so 1_Dien_KH Von 2012 gui BKH 1 4" xfId="8458" xr:uid="{00000000-0005-0000-0000-0000770B0000}"/>
    <cellStyle name="Dziesiętny_Invoices2001Slovakia_01_Nha so 1_Dien_KH Von 2012 gui BKH 1 4" xfId="8459" xr:uid="{00000000-0005-0000-0000-0000780B0000}"/>
    <cellStyle name="Dziesietny_Invoices2001Slovakia_01_Nha so 1_Dien_KH Von 2012 gui BKH 1_BIEU KE HOACH  2015 (KTN 6.11 sua)" xfId="2759" xr:uid="{00000000-0005-0000-0000-0000790B0000}"/>
    <cellStyle name="Dziesiętny_Invoices2001Slovakia_01_Nha so 1_Dien_KH Von 2012 gui BKH 1_BIEU KE HOACH  2015 (KTN 6.11 sua)" xfId="2760" xr:uid="{00000000-0005-0000-0000-00007A0B0000}"/>
    <cellStyle name="Dziesietny_Invoices2001Slovakia_01_Nha so 1_Dien_QD ke hoach dau thau" xfId="2761" xr:uid="{00000000-0005-0000-0000-00007B0B0000}"/>
    <cellStyle name="Dziesiętny_Invoices2001Slovakia_01_Nha so 1_Dien_QD ke hoach dau thau" xfId="2762" xr:uid="{00000000-0005-0000-0000-00007C0B0000}"/>
    <cellStyle name="Dziesietny_Invoices2001Slovakia_01_Nha so 1_Dien_QD ke hoach dau thau 2" xfId="2763" xr:uid="{00000000-0005-0000-0000-00007D0B0000}"/>
    <cellStyle name="Dziesiętny_Invoices2001Slovakia_01_Nha so 1_Dien_QD ke hoach dau thau 2" xfId="2764" xr:uid="{00000000-0005-0000-0000-00007E0B0000}"/>
    <cellStyle name="Dziesietny_Invoices2001Slovakia_01_Nha so 1_Dien_QD ke hoach dau thau 2 2" xfId="2765" xr:uid="{00000000-0005-0000-0000-00007F0B0000}"/>
    <cellStyle name="Dziesiętny_Invoices2001Slovakia_01_Nha so 1_Dien_QD ke hoach dau thau 2 2" xfId="2766" xr:uid="{00000000-0005-0000-0000-0000800B0000}"/>
    <cellStyle name="Dziesietny_Invoices2001Slovakia_01_Nha so 1_Dien_QD ke hoach dau thau 3" xfId="2767" xr:uid="{00000000-0005-0000-0000-0000810B0000}"/>
    <cellStyle name="Dziesiętny_Invoices2001Slovakia_01_Nha so 1_Dien_QD ke hoach dau thau 3" xfId="2768" xr:uid="{00000000-0005-0000-0000-0000820B0000}"/>
    <cellStyle name="Dziesietny_Invoices2001Slovakia_01_Nha so 1_Dien_QD ke hoach dau thau 3 2" xfId="2769" xr:uid="{00000000-0005-0000-0000-0000830B0000}"/>
    <cellStyle name="Dziesiętny_Invoices2001Slovakia_01_Nha so 1_Dien_QD ke hoach dau thau 3 2" xfId="2770" xr:uid="{00000000-0005-0000-0000-0000840B0000}"/>
    <cellStyle name="Dziesietny_Invoices2001Slovakia_01_Nha so 1_Dien_QD ke hoach dau thau 4" xfId="2771" xr:uid="{00000000-0005-0000-0000-0000850B0000}"/>
    <cellStyle name="Dziesiętny_Invoices2001Slovakia_01_Nha so 1_Dien_QD ke hoach dau thau 4" xfId="2772" xr:uid="{00000000-0005-0000-0000-0000860B0000}"/>
    <cellStyle name="Dziesietny_Invoices2001Slovakia_01_Nha so 1_Dien_tien luong" xfId="2773" xr:uid="{00000000-0005-0000-0000-0000870B0000}"/>
    <cellStyle name="Dziesiętny_Invoices2001Slovakia_01_Nha so 1_Dien_tien luong" xfId="2774" xr:uid="{00000000-0005-0000-0000-0000880B0000}"/>
    <cellStyle name="Dziesietny_Invoices2001Slovakia_01_Nha so 1_Dien_Tien luong chuan 01" xfId="2775" xr:uid="{00000000-0005-0000-0000-0000890B0000}"/>
    <cellStyle name="Dziesiętny_Invoices2001Slovakia_01_Nha so 1_Dien_Tien luong chuan 01" xfId="2776" xr:uid="{00000000-0005-0000-0000-00008A0B0000}"/>
    <cellStyle name="Dziesietny_Invoices2001Slovakia_01_Nha so 1_Dien_tinh toan hoang ha" xfId="2777" xr:uid="{00000000-0005-0000-0000-00008B0B0000}"/>
    <cellStyle name="Dziesiętny_Invoices2001Slovakia_01_Nha so 1_Dien_tinh toan hoang ha" xfId="2778" xr:uid="{00000000-0005-0000-0000-00008C0B0000}"/>
    <cellStyle name="Dziesietny_Invoices2001Slovakia_01_Nha so 1_Dien_tinh toan hoang ha 2" xfId="2779" xr:uid="{00000000-0005-0000-0000-00008D0B0000}"/>
    <cellStyle name="Dziesiętny_Invoices2001Slovakia_01_Nha so 1_Dien_tinh toan hoang ha 2" xfId="2780" xr:uid="{00000000-0005-0000-0000-00008E0B0000}"/>
    <cellStyle name="Dziesietny_Invoices2001Slovakia_01_Nha so 1_Dien_tinh toan hoang ha 2 2" xfId="2781" xr:uid="{00000000-0005-0000-0000-00008F0B0000}"/>
    <cellStyle name="Dziesiętny_Invoices2001Slovakia_01_Nha so 1_Dien_tinh toan hoang ha 2 2" xfId="2782" xr:uid="{00000000-0005-0000-0000-0000900B0000}"/>
    <cellStyle name="Dziesietny_Invoices2001Slovakia_01_Nha so 1_Dien_tinh toan hoang ha 3" xfId="2783" xr:uid="{00000000-0005-0000-0000-0000910B0000}"/>
    <cellStyle name="Dziesiętny_Invoices2001Slovakia_01_Nha so 1_Dien_tinh toan hoang ha 3" xfId="2784" xr:uid="{00000000-0005-0000-0000-0000920B0000}"/>
    <cellStyle name="Dziesietny_Invoices2001Slovakia_01_Nha so 1_Dien_tinh toan hoang ha 3 2" xfId="2785" xr:uid="{00000000-0005-0000-0000-0000930B0000}"/>
    <cellStyle name="Dziesiętny_Invoices2001Slovakia_01_Nha so 1_Dien_tinh toan hoang ha 3 2" xfId="2786" xr:uid="{00000000-0005-0000-0000-0000940B0000}"/>
    <cellStyle name="Dziesietny_Invoices2001Slovakia_01_Nha so 1_Dien_tinh toan hoang ha 4" xfId="2787" xr:uid="{00000000-0005-0000-0000-0000950B0000}"/>
    <cellStyle name="Dziesiętny_Invoices2001Slovakia_01_Nha so 1_Dien_tinh toan hoang ha 4" xfId="2788" xr:uid="{00000000-0005-0000-0000-0000960B0000}"/>
    <cellStyle name="Dziesietny_Invoices2001Slovakia_01_Nha so 1_Dien_Tong von ĐTPT" xfId="2789" xr:uid="{00000000-0005-0000-0000-0000970B0000}"/>
    <cellStyle name="Dziesiętny_Invoices2001Slovakia_01_Nha so 1_Dien_Tong von ĐTPT" xfId="2790" xr:uid="{00000000-0005-0000-0000-0000980B0000}"/>
    <cellStyle name="Dziesietny_Invoices2001Slovakia_01_Nha so 1_Dien_Tong von ĐTPT 2" xfId="2791" xr:uid="{00000000-0005-0000-0000-0000990B0000}"/>
    <cellStyle name="Dziesiętny_Invoices2001Slovakia_01_Nha so 1_Dien_Tong von ĐTPT 2" xfId="2792" xr:uid="{00000000-0005-0000-0000-00009A0B0000}"/>
    <cellStyle name="Dziesietny_Invoices2001Slovakia_01_Nha so 1_Dien_Tong von ĐTPT 2 2" xfId="2793" xr:uid="{00000000-0005-0000-0000-00009B0B0000}"/>
    <cellStyle name="Dziesiętny_Invoices2001Slovakia_01_Nha so 1_Dien_Tong von ĐTPT 2 2" xfId="2794" xr:uid="{00000000-0005-0000-0000-00009C0B0000}"/>
    <cellStyle name="Dziesietny_Invoices2001Slovakia_01_Nha so 1_Dien_Tong von ĐTPT 3" xfId="2795" xr:uid="{00000000-0005-0000-0000-00009D0B0000}"/>
    <cellStyle name="Dziesiętny_Invoices2001Slovakia_01_Nha so 1_Dien_Tong von ĐTPT 3" xfId="2796" xr:uid="{00000000-0005-0000-0000-00009E0B0000}"/>
    <cellStyle name="Dziesietny_Invoices2001Slovakia_01_Nha so 1_Dien_Tong von ĐTPT 3 2" xfId="2797" xr:uid="{00000000-0005-0000-0000-00009F0B0000}"/>
    <cellStyle name="Dziesiętny_Invoices2001Slovakia_01_Nha so 1_Dien_Tong von ĐTPT 3 2" xfId="2798" xr:uid="{00000000-0005-0000-0000-0000A00B0000}"/>
    <cellStyle name="Dziesietny_Invoices2001Slovakia_01_Nha so 1_Dien_Tong von ĐTPT 4" xfId="2799" xr:uid="{00000000-0005-0000-0000-0000A10B0000}"/>
    <cellStyle name="Dziesiętny_Invoices2001Slovakia_01_Nha so 1_Dien_Tong von ĐTPT 4" xfId="2800" xr:uid="{00000000-0005-0000-0000-0000A20B0000}"/>
    <cellStyle name="Dziesietny_Invoices2001Slovakia_10_Nha so 10_Dien1" xfId="2801" xr:uid="{00000000-0005-0000-0000-0000A30B0000}"/>
    <cellStyle name="Dziesiętny_Invoices2001Slovakia_10_Nha so 10_Dien1" xfId="2802" xr:uid="{00000000-0005-0000-0000-0000A40B0000}"/>
    <cellStyle name="Dziesietny_Invoices2001Slovakia_10_Nha so 10_Dien1 2" xfId="2803" xr:uid="{00000000-0005-0000-0000-0000A50B0000}"/>
    <cellStyle name="Dziesiętny_Invoices2001Slovakia_10_Nha so 10_Dien1 2" xfId="2804" xr:uid="{00000000-0005-0000-0000-0000A60B0000}"/>
    <cellStyle name="Dziesietny_Invoices2001Slovakia_10_Nha so 10_Dien1 3" xfId="2805" xr:uid="{00000000-0005-0000-0000-0000A70B0000}"/>
    <cellStyle name="Dziesiętny_Invoices2001Slovakia_10_Nha so 10_Dien1 3" xfId="2806" xr:uid="{00000000-0005-0000-0000-0000A80B0000}"/>
    <cellStyle name="Dziesietny_Invoices2001Slovakia_10_Nha so 10_Dien1 4" xfId="2807" xr:uid="{00000000-0005-0000-0000-0000A90B0000}"/>
    <cellStyle name="Dziesiętny_Invoices2001Slovakia_10_Nha so 10_Dien1 4" xfId="2808" xr:uid="{00000000-0005-0000-0000-0000AA0B0000}"/>
    <cellStyle name="Dziesietny_Invoices2001Slovakia_10_Nha so 10_Dien1_Bao cao danh muc cac cong trinh tren dia ban huyen 4-2010" xfId="2809" xr:uid="{00000000-0005-0000-0000-0000AB0B0000}"/>
    <cellStyle name="Dziesiętny_Invoices2001Slovakia_10_Nha so 10_Dien1_Bao cao danh muc cac cong trinh tren dia ban huyen 4-2010" xfId="2810" xr:uid="{00000000-0005-0000-0000-0000AC0B0000}"/>
    <cellStyle name="Dziesietny_Invoices2001Slovakia_10_Nha so 10_Dien1_bieu ke hoach dau thau" xfId="2811" xr:uid="{00000000-0005-0000-0000-0000AD0B0000}"/>
    <cellStyle name="Dziesiętny_Invoices2001Slovakia_10_Nha so 10_Dien1_bieu ke hoach dau thau" xfId="2812" xr:uid="{00000000-0005-0000-0000-0000AE0B0000}"/>
    <cellStyle name="Dziesietny_Invoices2001Slovakia_10_Nha so 10_Dien1_bieu ke hoach dau thau 2" xfId="2813" xr:uid="{00000000-0005-0000-0000-0000AF0B0000}"/>
    <cellStyle name="Dziesiętny_Invoices2001Slovakia_10_Nha so 10_Dien1_bieu ke hoach dau thau 2" xfId="2814" xr:uid="{00000000-0005-0000-0000-0000B00B0000}"/>
    <cellStyle name="Dziesietny_Invoices2001Slovakia_10_Nha so 10_Dien1_bieu ke hoach dau thau 2 2" xfId="2815" xr:uid="{00000000-0005-0000-0000-0000B10B0000}"/>
    <cellStyle name="Dziesiętny_Invoices2001Slovakia_10_Nha so 10_Dien1_bieu ke hoach dau thau 2 2" xfId="2816" xr:uid="{00000000-0005-0000-0000-0000B20B0000}"/>
    <cellStyle name="Dziesietny_Invoices2001Slovakia_10_Nha so 10_Dien1_bieu ke hoach dau thau 3" xfId="2817" xr:uid="{00000000-0005-0000-0000-0000B30B0000}"/>
    <cellStyle name="Dziesiętny_Invoices2001Slovakia_10_Nha so 10_Dien1_bieu ke hoach dau thau 3" xfId="2818" xr:uid="{00000000-0005-0000-0000-0000B40B0000}"/>
    <cellStyle name="Dziesietny_Invoices2001Slovakia_10_Nha so 10_Dien1_bieu ke hoach dau thau 3 2" xfId="2819" xr:uid="{00000000-0005-0000-0000-0000B50B0000}"/>
    <cellStyle name="Dziesiętny_Invoices2001Slovakia_10_Nha so 10_Dien1_bieu ke hoach dau thau 3 2" xfId="2820" xr:uid="{00000000-0005-0000-0000-0000B60B0000}"/>
    <cellStyle name="Dziesietny_Invoices2001Slovakia_10_Nha so 10_Dien1_bieu ke hoach dau thau 4" xfId="2821" xr:uid="{00000000-0005-0000-0000-0000B70B0000}"/>
    <cellStyle name="Dziesiętny_Invoices2001Slovakia_10_Nha so 10_Dien1_bieu ke hoach dau thau 4" xfId="2822" xr:uid="{00000000-0005-0000-0000-0000B80B0000}"/>
    <cellStyle name="Dziesietny_Invoices2001Slovakia_10_Nha so 10_Dien1_bieu ke hoach dau thau truong mam non SKH" xfId="2823" xr:uid="{00000000-0005-0000-0000-0000B90B0000}"/>
    <cellStyle name="Dziesiętny_Invoices2001Slovakia_10_Nha so 10_Dien1_bieu ke hoach dau thau truong mam non SKH" xfId="2824" xr:uid="{00000000-0005-0000-0000-0000BA0B0000}"/>
    <cellStyle name="Dziesietny_Invoices2001Slovakia_10_Nha so 10_Dien1_bieu ke hoach dau thau truong mam non SKH 2" xfId="2825" xr:uid="{00000000-0005-0000-0000-0000BB0B0000}"/>
    <cellStyle name="Dziesiętny_Invoices2001Slovakia_10_Nha so 10_Dien1_bieu ke hoach dau thau truong mam non SKH 2" xfId="2826" xr:uid="{00000000-0005-0000-0000-0000BC0B0000}"/>
    <cellStyle name="Dziesietny_Invoices2001Slovakia_10_Nha so 10_Dien1_bieu ke hoach dau thau truong mam non SKH 2 2" xfId="2827" xr:uid="{00000000-0005-0000-0000-0000BD0B0000}"/>
    <cellStyle name="Dziesiętny_Invoices2001Slovakia_10_Nha so 10_Dien1_bieu ke hoach dau thau truong mam non SKH 2 2" xfId="2828" xr:uid="{00000000-0005-0000-0000-0000BE0B0000}"/>
    <cellStyle name="Dziesietny_Invoices2001Slovakia_10_Nha so 10_Dien1_bieu ke hoach dau thau truong mam non SKH 3" xfId="2829" xr:uid="{00000000-0005-0000-0000-0000BF0B0000}"/>
    <cellStyle name="Dziesiętny_Invoices2001Slovakia_10_Nha so 10_Dien1_bieu ke hoach dau thau truong mam non SKH 3" xfId="2830" xr:uid="{00000000-0005-0000-0000-0000C00B0000}"/>
    <cellStyle name="Dziesietny_Invoices2001Slovakia_10_Nha so 10_Dien1_bieu ke hoach dau thau truong mam non SKH 3 2" xfId="2831" xr:uid="{00000000-0005-0000-0000-0000C10B0000}"/>
    <cellStyle name="Dziesiętny_Invoices2001Slovakia_10_Nha so 10_Dien1_bieu ke hoach dau thau truong mam non SKH 3 2" xfId="2832" xr:uid="{00000000-0005-0000-0000-0000C20B0000}"/>
    <cellStyle name="Dziesietny_Invoices2001Slovakia_10_Nha so 10_Dien1_bieu ke hoach dau thau truong mam non SKH 4" xfId="2833" xr:uid="{00000000-0005-0000-0000-0000C30B0000}"/>
    <cellStyle name="Dziesiętny_Invoices2001Slovakia_10_Nha so 10_Dien1_bieu ke hoach dau thau truong mam non SKH 4" xfId="2834" xr:uid="{00000000-0005-0000-0000-0000C40B0000}"/>
    <cellStyle name="Dziesietny_Invoices2001Slovakia_10_Nha so 10_Dien1_bieu tong hop lai kh von 2011 gui phong TH-KTDN" xfId="2835" xr:uid="{00000000-0005-0000-0000-0000C50B0000}"/>
    <cellStyle name="Dziesiętny_Invoices2001Slovakia_10_Nha so 10_Dien1_bieu tong hop lai kh von 2011 gui phong TH-KTDN" xfId="2836" xr:uid="{00000000-0005-0000-0000-0000C60B0000}"/>
    <cellStyle name="Dziesietny_Invoices2001Slovakia_10_Nha so 10_Dien1_bieu tong hop lai kh von 2011 gui phong TH-KTDN 2" xfId="2837" xr:uid="{00000000-0005-0000-0000-0000C70B0000}"/>
    <cellStyle name="Dziesiętny_Invoices2001Slovakia_10_Nha so 10_Dien1_bieu tong hop lai kh von 2011 gui phong TH-KTDN 2" xfId="2838" xr:uid="{00000000-0005-0000-0000-0000C80B0000}"/>
    <cellStyle name="Dziesietny_Invoices2001Slovakia_10_Nha so 10_Dien1_bieu tong hop lai kh von 2011 gui phong TH-KTDN 2 2" xfId="2839" xr:uid="{00000000-0005-0000-0000-0000C90B0000}"/>
    <cellStyle name="Dziesiętny_Invoices2001Slovakia_10_Nha so 10_Dien1_bieu tong hop lai kh von 2011 gui phong TH-KTDN 2 2" xfId="2840" xr:uid="{00000000-0005-0000-0000-0000CA0B0000}"/>
    <cellStyle name="Dziesietny_Invoices2001Slovakia_10_Nha so 10_Dien1_bieu tong hop lai kh von 2011 gui phong TH-KTDN 3" xfId="2841" xr:uid="{00000000-0005-0000-0000-0000CB0B0000}"/>
    <cellStyle name="Dziesiętny_Invoices2001Slovakia_10_Nha so 10_Dien1_bieu tong hop lai kh von 2011 gui phong TH-KTDN 3" xfId="2842" xr:uid="{00000000-0005-0000-0000-0000CC0B0000}"/>
    <cellStyle name="Dziesietny_Invoices2001Slovakia_10_Nha so 10_Dien1_bieu tong hop lai kh von 2011 gui phong TH-KTDN 3 2" xfId="2843" xr:uid="{00000000-0005-0000-0000-0000CD0B0000}"/>
    <cellStyle name="Dziesiętny_Invoices2001Slovakia_10_Nha so 10_Dien1_bieu tong hop lai kh von 2011 gui phong TH-KTDN 3 2" xfId="2844" xr:uid="{00000000-0005-0000-0000-0000CE0B0000}"/>
    <cellStyle name="Dziesietny_Invoices2001Slovakia_10_Nha so 10_Dien1_bieu tong hop lai kh von 2011 gui phong TH-KTDN 4" xfId="8460" xr:uid="{00000000-0005-0000-0000-0000CF0B0000}"/>
    <cellStyle name="Dziesiętny_Invoices2001Slovakia_10_Nha so 10_Dien1_bieu tong hop lai kh von 2011 gui phong TH-KTDN 4" xfId="8461" xr:uid="{00000000-0005-0000-0000-0000D00B0000}"/>
    <cellStyle name="Dziesietny_Invoices2001Slovakia_10_Nha so 10_Dien1_bieu tong hop lai kh von 2011 gui phong TH-KTDN_BIEU KE HOACH  2015 (KTN 6.11 sua)" xfId="2845" xr:uid="{00000000-0005-0000-0000-0000D10B0000}"/>
    <cellStyle name="Dziesiętny_Invoices2001Slovakia_10_Nha so 10_Dien1_bieu tong hop lai kh von 2011 gui phong TH-KTDN_BIEU KE HOACH  2015 (KTN 6.11 sua)" xfId="2846" xr:uid="{00000000-0005-0000-0000-0000D20B0000}"/>
    <cellStyle name="Dziesietny_Invoices2001Slovakia_10_Nha so 10_Dien1_Book1" xfId="2847" xr:uid="{00000000-0005-0000-0000-0000D30B0000}"/>
    <cellStyle name="Dziesiętny_Invoices2001Slovakia_10_Nha so 10_Dien1_Book1" xfId="2848" xr:uid="{00000000-0005-0000-0000-0000D40B0000}"/>
    <cellStyle name="Dziesietny_Invoices2001Slovakia_10_Nha so 10_Dien1_Book1 2" xfId="2849" xr:uid="{00000000-0005-0000-0000-0000D50B0000}"/>
    <cellStyle name="Dziesiętny_Invoices2001Slovakia_10_Nha so 10_Dien1_Book1 2" xfId="2850" xr:uid="{00000000-0005-0000-0000-0000D60B0000}"/>
    <cellStyle name="Dziesietny_Invoices2001Slovakia_10_Nha so 10_Dien1_Book1 2 2" xfId="2851" xr:uid="{00000000-0005-0000-0000-0000D70B0000}"/>
    <cellStyle name="Dziesiętny_Invoices2001Slovakia_10_Nha so 10_Dien1_Book1 2 2" xfId="2852" xr:uid="{00000000-0005-0000-0000-0000D80B0000}"/>
    <cellStyle name="Dziesietny_Invoices2001Slovakia_10_Nha so 10_Dien1_Book1 3" xfId="2853" xr:uid="{00000000-0005-0000-0000-0000D90B0000}"/>
    <cellStyle name="Dziesiętny_Invoices2001Slovakia_10_Nha so 10_Dien1_Book1 3" xfId="2854" xr:uid="{00000000-0005-0000-0000-0000DA0B0000}"/>
    <cellStyle name="Dziesietny_Invoices2001Slovakia_10_Nha so 10_Dien1_Book1 3 2" xfId="2855" xr:uid="{00000000-0005-0000-0000-0000DB0B0000}"/>
    <cellStyle name="Dziesiętny_Invoices2001Slovakia_10_Nha so 10_Dien1_Book1 3 2" xfId="2856" xr:uid="{00000000-0005-0000-0000-0000DC0B0000}"/>
    <cellStyle name="Dziesietny_Invoices2001Slovakia_10_Nha so 10_Dien1_Book1 4" xfId="2857" xr:uid="{00000000-0005-0000-0000-0000DD0B0000}"/>
    <cellStyle name="Dziesiętny_Invoices2001Slovakia_10_Nha so 10_Dien1_Book1 4" xfId="2858" xr:uid="{00000000-0005-0000-0000-0000DE0B0000}"/>
    <cellStyle name="Dziesietny_Invoices2001Slovakia_10_Nha so 10_Dien1_Book1_1" xfId="2859" xr:uid="{00000000-0005-0000-0000-0000DF0B0000}"/>
    <cellStyle name="Dziesiętny_Invoices2001Slovakia_10_Nha so 10_Dien1_Book1_1" xfId="2860" xr:uid="{00000000-0005-0000-0000-0000E00B0000}"/>
    <cellStyle name="Dziesietny_Invoices2001Slovakia_10_Nha so 10_Dien1_Book1_1 2" xfId="2861" xr:uid="{00000000-0005-0000-0000-0000E10B0000}"/>
    <cellStyle name="Dziesiętny_Invoices2001Slovakia_10_Nha so 10_Dien1_Book1_1 2" xfId="2862" xr:uid="{00000000-0005-0000-0000-0000E20B0000}"/>
    <cellStyle name="Dziesietny_Invoices2001Slovakia_10_Nha so 10_Dien1_Book1_1 2 2" xfId="2863" xr:uid="{00000000-0005-0000-0000-0000E30B0000}"/>
    <cellStyle name="Dziesiętny_Invoices2001Slovakia_10_Nha so 10_Dien1_Book1_1 2 2" xfId="2864" xr:uid="{00000000-0005-0000-0000-0000E40B0000}"/>
    <cellStyle name="Dziesietny_Invoices2001Slovakia_10_Nha so 10_Dien1_Book1_1 3" xfId="2865" xr:uid="{00000000-0005-0000-0000-0000E50B0000}"/>
    <cellStyle name="Dziesiętny_Invoices2001Slovakia_10_Nha so 10_Dien1_Book1_1 3" xfId="2866" xr:uid="{00000000-0005-0000-0000-0000E60B0000}"/>
    <cellStyle name="Dziesietny_Invoices2001Slovakia_10_Nha so 10_Dien1_Book1_1 3 2" xfId="2867" xr:uid="{00000000-0005-0000-0000-0000E70B0000}"/>
    <cellStyle name="Dziesiętny_Invoices2001Slovakia_10_Nha so 10_Dien1_Book1_1 3 2" xfId="2868" xr:uid="{00000000-0005-0000-0000-0000E80B0000}"/>
    <cellStyle name="Dziesietny_Invoices2001Slovakia_10_Nha so 10_Dien1_Book1_1 4" xfId="2869" xr:uid="{00000000-0005-0000-0000-0000E90B0000}"/>
    <cellStyle name="Dziesiętny_Invoices2001Slovakia_10_Nha so 10_Dien1_Book1_1 4" xfId="2870" xr:uid="{00000000-0005-0000-0000-0000EA0B0000}"/>
    <cellStyle name="Dziesietny_Invoices2001Slovakia_10_Nha so 10_Dien1_Book1_DTTD chieng chan Tham lai 29-9-2009" xfId="2871" xr:uid="{00000000-0005-0000-0000-0000EB0B0000}"/>
    <cellStyle name="Dziesiętny_Invoices2001Slovakia_10_Nha so 10_Dien1_Book1_DTTD chieng chan Tham lai 29-9-2009" xfId="2872" xr:uid="{00000000-0005-0000-0000-0000EC0B0000}"/>
    <cellStyle name="Dziesietny_Invoices2001Slovakia_10_Nha so 10_Dien1_Book1_DTTD chieng chan Tham lai 29-9-2009 2" xfId="2873" xr:uid="{00000000-0005-0000-0000-0000ED0B0000}"/>
    <cellStyle name="Dziesiętny_Invoices2001Slovakia_10_Nha so 10_Dien1_Book1_DTTD chieng chan Tham lai 29-9-2009 2" xfId="2874" xr:uid="{00000000-0005-0000-0000-0000EE0B0000}"/>
    <cellStyle name="Dziesietny_Invoices2001Slovakia_10_Nha so 10_Dien1_Book1_DTTD chieng chan Tham lai 29-9-2009 2 2" xfId="2875" xr:uid="{00000000-0005-0000-0000-0000EF0B0000}"/>
    <cellStyle name="Dziesiętny_Invoices2001Slovakia_10_Nha so 10_Dien1_Book1_DTTD chieng chan Tham lai 29-9-2009 2 2" xfId="2876" xr:uid="{00000000-0005-0000-0000-0000F00B0000}"/>
    <cellStyle name="Dziesietny_Invoices2001Slovakia_10_Nha so 10_Dien1_Book1_DTTD chieng chan Tham lai 29-9-2009 3" xfId="2877" xr:uid="{00000000-0005-0000-0000-0000F10B0000}"/>
    <cellStyle name="Dziesiętny_Invoices2001Slovakia_10_Nha so 10_Dien1_Book1_DTTD chieng chan Tham lai 29-9-2009 3" xfId="2878" xr:uid="{00000000-0005-0000-0000-0000F20B0000}"/>
    <cellStyle name="Dziesietny_Invoices2001Slovakia_10_Nha so 10_Dien1_Book1_DTTD chieng chan Tham lai 29-9-2009 3 2" xfId="2879" xr:uid="{00000000-0005-0000-0000-0000F30B0000}"/>
    <cellStyle name="Dziesiętny_Invoices2001Slovakia_10_Nha so 10_Dien1_Book1_DTTD chieng chan Tham lai 29-9-2009 3 2" xfId="2880" xr:uid="{00000000-0005-0000-0000-0000F40B0000}"/>
    <cellStyle name="Dziesietny_Invoices2001Slovakia_10_Nha so 10_Dien1_Book1_DTTD chieng chan Tham lai 29-9-2009 4" xfId="2881" xr:uid="{00000000-0005-0000-0000-0000F50B0000}"/>
    <cellStyle name="Dziesiętny_Invoices2001Slovakia_10_Nha so 10_Dien1_Book1_DTTD chieng chan Tham lai 29-9-2009 4" xfId="2882" xr:uid="{00000000-0005-0000-0000-0000F60B0000}"/>
    <cellStyle name="Dziesietny_Invoices2001Slovakia_10_Nha so 10_Dien1_Book1_Ke hoach 2010 (theo doi 11-8-2010)" xfId="2883" xr:uid="{00000000-0005-0000-0000-0000F70B0000}"/>
    <cellStyle name="Dziesiętny_Invoices2001Slovakia_10_Nha so 10_Dien1_Book1_Ke hoach 2010 (theo doi 11-8-2010)" xfId="2884" xr:uid="{00000000-0005-0000-0000-0000F80B0000}"/>
    <cellStyle name="Dziesietny_Invoices2001Slovakia_10_Nha so 10_Dien1_Book1_Ke hoach 2010 (theo doi 11-8-2010) 2" xfId="2885" xr:uid="{00000000-0005-0000-0000-0000F90B0000}"/>
    <cellStyle name="Dziesiętny_Invoices2001Slovakia_10_Nha so 10_Dien1_Book1_Ke hoach 2010 (theo doi 11-8-2010) 2" xfId="2886" xr:uid="{00000000-0005-0000-0000-0000FA0B0000}"/>
    <cellStyle name="Dziesietny_Invoices2001Slovakia_10_Nha so 10_Dien1_Book1_Ke hoach 2010 (theo doi 11-8-2010) 2 2" xfId="2887" xr:uid="{00000000-0005-0000-0000-0000FB0B0000}"/>
    <cellStyle name="Dziesiętny_Invoices2001Slovakia_10_Nha so 10_Dien1_Book1_Ke hoach 2010 (theo doi 11-8-2010) 2 2" xfId="2888" xr:uid="{00000000-0005-0000-0000-0000FC0B0000}"/>
    <cellStyle name="Dziesietny_Invoices2001Slovakia_10_Nha so 10_Dien1_Book1_Ke hoach 2010 (theo doi 11-8-2010) 3" xfId="2889" xr:uid="{00000000-0005-0000-0000-0000FD0B0000}"/>
    <cellStyle name="Dziesiętny_Invoices2001Slovakia_10_Nha so 10_Dien1_Book1_Ke hoach 2010 (theo doi 11-8-2010) 3" xfId="2890" xr:uid="{00000000-0005-0000-0000-0000FE0B0000}"/>
    <cellStyle name="Dziesietny_Invoices2001Slovakia_10_Nha so 10_Dien1_Book1_Ke hoach 2010 (theo doi 11-8-2010) 3 2" xfId="2891" xr:uid="{00000000-0005-0000-0000-0000FF0B0000}"/>
    <cellStyle name="Dziesiętny_Invoices2001Slovakia_10_Nha so 10_Dien1_Book1_Ke hoach 2010 (theo doi 11-8-2010) 3 2" xfId="2892" xr:uid="{00000000-0005-0000-0000-0000000C0000}"/>
    <cellStyle name="Dziesietny_Invoices2001Slovakia_10_Nha so 10_Dien1_Book1_Ke hoach 2010 (theo doi 11-8-2010) 4" xfId="8462" xr:uid="{00000000-0005-0000-0000-0000010C0000}"/>
    <cellStyle name="Dziesiętny_Invoices2001Slovakia_10_Nha so 10_Dien1_Book1_Ke hoach 2010 (theo doi 11-8-2010) 4" xfId="8463" xr:uid="{00000000-0005-0000-0000-0000020C0000}"/>
    <cellStyle name="Dziesietny_Invoices2001Slovakia_10_Nha so 10_Dien1_Book1_Ke hoach 2010 (theo doi 11-8-2010)_BIEU KE HOACH  2015 (KTN 6.11 sua)" xfId="2893" xr:uid="{00000000-0005-0000-0000-0000030C0000}"/>
    <cellStyle name="Dziesiętny_Invoices2001Slovakia_10_Nha so 10_Dien1_Book1_Ke hoach 2010 (theo doi 11-8-2010)_BIEU KE HOACH  2015 (KTN 6.11 sua)" xfId="2894" xr:uid="{00000000-0005-0000-0000-0000040C0000}"/>
    <cellStyle name="Dziesietny_Invoices2001Slovakia_10_Nha so 10_Dien1_Book1_ke hoach dau thau 30-6-2010" xfId="2895" xr:uid="{00000000-0005-0000-0000-0000050C0000}"/>
    <cellStyle name="Dziesiętny_Invoices2001Slovakia_10_Nha so 10_Dien1_Book1_ke hoach dau thau 30-6-2010" xfId="2896" xr:uid="{00000000-0005-0000-0000-0000060C0000}"/>
    <cellStyle name="Dziesietny_Invoices2001Slovakia_10_Nha so 10_Dien1_Book1_ke hoach dau thau 30-6-2010 2" xfId="2897" xr:uid="{00000000-0005-0000-0000-0000070C0000}"/>
    <cellStyle name="Dziesiętny_Invoices2001Slovakia_10_Nha so 10_Dien1_Book1_ke hoach dau thau 30-6-2010 2" xfId="2898" xr:uid="{00000000-0005-0000-0000-0000080C0000}"/>
    <cellStyle name="Dziesietny_Invoices2001Slovakia_10_Nha so 10_Dien1_Book1_ke hoach dau thau 30-6-2010 2 2" xfId="2899" xr:uid="{00000000-0005-0000-0000-0000090C0000}"/>
    <cellStyle name="Dziesiętny_Invoices2001Slovakia_10_Nha so 10_Dien1_Book1_ke hoach dau thau 30-6-2010 2 2" xfId="2900" xr:uid="{00000000-0005-0000-0000-00000A0C0000}"/>
    <cellStyle name="Dziesietny_Invoices2001Slovakia_10_Nha so 10_Dien1_Book1_ke hoach dau thau 30-6-2010 3" xfId="2901" xr:uid="{00000000-0005-0000-0000-00000B0C0000}"/>
    <cellStyle name="Dziesiętny_Invoices2001Slovakia_10_Nha so 10_Dien1_Book1_ke hoach dau thau 30-6-2010 3" xfId="2902" xr:uid="{00000000-0005-0000-0000-00000C0C0000}"/>
    <cellStyle name="Dziesietny_Invoices2001Slovakia_10_Nha so 10_Dien1_Book1_ke hoach dau thau 30-6-2010 3 2" xfId="2903" xr:uid="{00000000-0005-0000-0000-00000D0C0000}"/>
    <cellStyle name="Dziesiętny_Invoices2001Slovakia_10_Nha so 10_Dien1_Book1_ke hoach dau thau 30-6-2010 3 2" xfId="2904" xr:uid="{00000000-0005-0000-0000-00000E0C0000}"/>
    <cellStyle name="Dziesietny_Invoices2001Slovakia_10_Nha so 10_Dien1_Book1_ke hoach dau thau 30-6-2010 4" xfId="8464" xr:uid="{00000000-0005-0000-0000-00000F0C0000}"/>
    <cellStyle name="Dziesiętny_Invoices2001Slovakia_10_Nha so 10_Dien1_Book1_ke hoach dau thau 30-6-2010 4" xfId="8465" xr:uid="{00000000-0005-0000-0000-0000100C0000}"/>
    <cellStyle name="Dziesietny_Invoices2001Slovakia_10_Nha so 10_Dien1_Book1_ke hoach dau thau 30-6-2010_BIEU KE HOACH  2015 (KTN 6.11 sua)" xfId="2905" xr:uid="{00000000-0005-0000-0000-0000110C0000}"/>
    <cellStyle name="Dziesiętny_Invoices2001Slovakia_10_Nha so 10_Dien1_Book1_ke hoach dau thau 30-6-2010_BIEU KE HOACH  2015 (KTN 6.11 sua)" xfId="2906" xr:uid="{00000000-0005-0000-0000-0000120C0000}"/>
    <cellStyle name="Dziesietny_Invoices2001Slovakia_10_Nha so 10_Dien1_Copy of KH PHAN BO VON ĐỐI ỨNG NAM 2011 (30 TY phuong án gop WB)" xfId="2907" xr:uid="{00000000-0005-0000-0000-0000130C0000}"/>
    <cellStyle name="Dziesiętny_Invoices2001Slovakia_10_Nha so 10_Dien1_Copy of KH PHAN BO VON ĐỐI ỨNG NAM 2011 (30 TY phuong án gop WB)" xfId="2908" xr:uid="{00000000-0005-0000-0000-0000140C0000}"/>
    <cellStyle name="Dziesietny_Invoices2001Slovakia_10_Nha so 10_Dien1_Copy of KH PHAN BO VON ĐỐI ỨNG NAM 2011 (30 TY phuong án gop WB) 2" xfId="2909" xr:uid="{00000000-0005-0000-0000-0000150C0000}"/>
    <cellStyle name="Dziesiętny_Invoices2001Slovakia_10_Nha so 10_Dien1_Copy of KH PHAN BO VON ĐỐI ỨNG NAM 2011 (30 TY phuong án gop WB) 2" xfId="2910" xr:uid="{00000000-0005-0000-0000-0000160C0000}"/>
    <cellStyle name="Dziesietny_Invoices2001Slovakia_10_Nha so 10_Dien1_Copy of KH PHAN BO VON ĐỐI ỨNG NAM 2011 (30 TY phuong án gop WB) 2 2" xfId="2911" xr:uid="{00000000-0005-0000-0000-0000170C0000}"/>
    <cellStyle name="Dziesiętny_Invoices2001Slovakia_10_Nha so 10_Dien1_Copy of KH PHAN BO VON ĐỐI ỨNG NAM 2011 (30 TY phuong án gop WB) 2 2" xfId="2912" xr:uid="{00000000-0005-0000-0000-0000180C0000}"/>
    <cellStyle name="Dziesietny_Invoices2001Slovakia_10_Nha so 10_Dien1_Copy of KH PHAN BO VON ĐỐI ỨNG NAM 2011 (30 TY phuong án gop WB) 3" xfId="2913" xr:uid="{00000000-0005-0000-0000-0000190C0000}"/>
    <cellStyle name="Dziesiętny_Invoices2001Slovakia_10_Nha so 10_Dien1_Copy of KH PHAN BO VON ĐỐI ỨNG NAM 2011 (30 TY phuong án gop WB) 3" xfId="2914" xr:uid="{00000000-0005-0000-0000-00001A0C0000}"/>
    <cellStyle name="Dziesietny_Invoices2001Slovakia_10_Nha so 10_Dien1_Copy of KH PHAN BO VON ĐỐI ỨNG NAM 2011 (30 TY phuong án gop WB) 3 2" xfId="2915" xr:uid="{00000000-0005-0000-0000-00001B0C0000}"/>
    <cellStyle name="Dziesiętny_Invoices2001Slovakia_10_Nha so 10_Dien1_Copy of KH PHAN BO VON ĐỐI ỨNG NAM 2011 (30 TY phuong án gop WB) 3 2" xfId="2916" xr:uid="{00000000-0005-0000-0000-00001C0C0000}"/>
    <cellStyle name="Dziesietny_Invoices2001Slovakia_10_Nha so 10_Dien1_Copy of KH PHAN BO VON ĐỐI ỨNG NAM 2011 (30 TY phuong án gop WB) 4" xfId="8466" xr:uid="{00000000-0005-0000-0000-00001D0C0000}"/>
    <cellStyle name="Dziesiętny_Invoices2001Slovakia_10_Nha so 10_Dien1_Copy of KH PHAN BO VON ĐỐI ỨNG NAM 2011 (30 TY phuong án gop WB) 4" xfId="8467" xr:uid="{00000000-0005-0000-0000-00001E0C0000}"/>
    <cellStyle name="Dziesietny_Invoices2001Slovakia_10_Nha so 10_Dien1_Copy of KH PHAN BO VON ĐỐI ỨNG NAM 2011 (30 TY phuong án gop WB)_BIEU KE HOACH  2015 (KTN 6.11 sua)" xfId="2917" xr:uid="{00000000-0005-0000-0000-00001F0C0000}"/>
    <cellStyle name="Dziesiętny_Invoices2001Slovakia_10_Nha so 10_Dien1_Copy of KH PHAN BO VON ĐỐI ỨNG NAM 2011 (30 TY phuong án gop WB)_BIEU KE HOACH  2015 (KTN 6.11 sua)" xfId="2918" xr:uid="{00000000-0005-0000-0000-0000200C0000}"/>
    <cellStyle name="Dziesietny_Invoices2001Slovakia_10_Nha so 10_Dien1_DTTD chieng chan Tham lai 29-9-2009" xfId="2919" xr:uid="{00000000-0005-0000-0000-0000210C0000}"/>
    <cellStyle name="Dziesiętny_Invoices2001Slovakia_10_Nha so 10_Dien1_DTTD chieng chan Tham lai 29-9-2009" xfId="2920" xr:uid="{00000000-0005-0000-0000-0000220C0000}"/>
    <cellStyle name="Dziesietny_Invoices2001Slovakia_10_Nha so 10_Dien1_DTTD chieng chan Tham lai 29-9-2009 2" xfId="2921" xr:uid="{00000000-0005-0000-0000-0000230C0000}"/>
    <cellStyle name="Dziesiętny_Invoices2001Slovakia_10_Nha so 10_Dien1_DTTD chieng chan Tham lai 29-9-2009 2" xfId="2922" xr:uid="{00000000-0005-0000-0000-0000240C0000}"/>
    <cellStyle name="Dziesietny_Invoices2001Slovakia_10_Nha so 10_Dien1_DTTD chieng chan Tham lai 29-9-2009 2 2" xfId="2923" xr:uid="{00000000-0005-0000-0000-0000250C0000}"/>
    <cellStyle name="Dziesiętny_Invoices2001Slovakia_10_Nha so 10_Dien1_DTTD chieng chan Tham lai 29-9-2009 2 2" xfId="2924" xr:uid="{00000000-0005-0000-0000-0000260C0000}"/>
    <cellStyle name="Dziesietny_Invoices2001Slovakia_10_Nha so 10_Dien1_DTTD chieng chan Tham lai 29-9-2009 3" xfId="2925" xr:uid="{00000000-0005-0000-0000-0000270C0000}"/>
    <cellStyle name="Dziesiętny_Invoices2001Slovakia_10_Nha so 10_Dien1_DTTD chieng chan Tham lai 29-9-2009 3" xfId="2926" xr:uid="{00000000-0005-0000-0000-0000280C0000}"/>
    <cellStyle name="Dziesietny_Invoices2001Slovakia_10_Nha so 10_Dien1_DTTD chieng chan Tham lai 29-9-2009 3 2" xfId="2927" xr:uid="{00000000-0005-0000-0000-0000290C0000}"/>
    <cellStyle name="Dziesiętny_Invoices2001Slovakia_10_Nha so 10_Dien1_DTTD chieng chan Tham lai 29-9-2009 3 2" xfId="2928" xr:uid="{00000000-0005-0000-0000-00002A0C0000}"/>
    <cellStyle name="Dziesietny_Invoices2001Slovakia_10_Nha so 10_Dien1_DTTD chieng chan Tham lai 29-9-2009 4" xfId="8468" xr:uid="{00000000-0005-0000-0000-00002B0C0000}"/>
    <cellStyle name="Dziesiętny_Invoices2001Slovakia_10_Nha so 10_Dien1_DTTD chieng chan Tham lai 29-9-2009 4" xfId="8469" xr:uid="{00000000-0005-0000-0000-00002C0C0000}"/>
    <cellStyle name="Dziesietny_Invoices2001Slovakia_10_Nha so 10_Dien1_DTTD chieng chan Tham lai 29-9-2009_BIEU KE HOACH  2015 (KTN 6.11 sua)" xfId="2929" xr:uid="{00000000-0005-0000-0000-00002D0C0000}"/>
    <cellStyle name="Dziesiętny_Invoices2001Slovakia_10_Nha so 10_Dien1_DTTD chieng chan Tham lai 29-9-2009_BIEU KE HOACH  2015 (KTN 6.11 sua)" xfId="2930" xr:uid="{00000000-0005-0000-0000-00002E0C0000}"/>
    <cellStyle name="Dziesietny_Invoices2001Slovakia_10_Nha so 10_Dien1_Du toan nuoc San Thang (GD2)" xfId="2931" xr:uid="{00000000-0005-0000-0000-00002F0C0000}"/>
    <cellStyle name="Dziesiętny_Invoices2001Slovakia_10_Nha so 10_Dien1_Du toan nuoc San Thang (GD2)" xfId="2932" xr:uid="{00000000-0005-0000-0000-0000300C0000}"/>
    <cellStyle name="Dziesietny_Invoices2001Slovakia_10_Nha so 10_Dien1_Du toan nuoc San Thang (GD2) 2" xfId="2933" xr:uid="{00000000-0005-0000-0000-0000310C0000}"/>
    <cellStyle name="Dziesiętny_Invoices2001Slovakia_10_Nha so 10_Dien1_Du toan nuoc San Thang (GD2) 2" xfId="2934" xr:uid="{00000000-0005-0000-0000-0000320C0000}"/>
    <cellStyle name="Dziesietny_Invoices2001Slovakia_10_Nha so 10_Dien1_Du toan nuoc San Thang (GD2) 2 2" xfId="2935" xr:uid="{00000000-0005-0000-0000-0000330C0000}"/>
    <cellStyle name="Dziesiętny_Invoices2001Slovakia_10_Nha so 10_Dien1_Du toan nuoc San Thang (GD2) 2 2" xfId="2936" xr:uid="{00000000-0005-0000-0000-0000340C0000}"/>
    <cellStyle name="Dziesietny_Invoices2001Slovakia_10_Nha so 10_Dien1_Du toan nuoc San Thang (GD2) 3" xfId="2937" xr:uid="{00000000-0005-0000-0000-0000350C0000}"/>
    <cellStyle name="Dziesiętny_Invoices2001Slovakia_10_Nha so 10_Dien1_Du toan nuoc San Thang (GD2) 3" xfId="2938" xr:uid="{00000000-0005-0000-0000-0000360C0000}"/>
    <cellStyle name="Dziesietny_Invoices2001Slovakia_10_Nha so 10_Dien1_Du toan nuoc San Thang (GD2) 3 2" xfId="2939" xr:uid="{00000000-0005-0000-0000-0000370C0000}"/>
    <cellStyle name="Dziesiętny_Invoices2001Slovakia_10_Nha so 10_Dien1_Du toan nuoc San Thang (GD2) 3 2" xfId="2940" xr:uid="{00000000-0005-0000-0000-0000380C0000}"/>
    <cellStyle name="Dziesietny_Invoices2001Slovakia_10_Nha so 10_Dien1_Du toan nuoc San Thang (GD2) 4" xfId="2941" xr:uid="{00000000-0005-0000-0000-0000390C0000}"/>
    <cellStyle name="Dziesiętny_Invoices2001Slovakia_10_Nha so 10_Dien1_Du toan nuoc San Thang (GD2) 4" xfId="2942" xr:uid="{00000000-0005-0000-0000-00003A0C0000}"/>
    <cellStyle name="Dziesietny_Invoices2001Slovakia_10_Nha so 10_Dien1_Ke hoach 2010 (theo doi 11-8-2010)" xfId="2943" xr:uid="{00000000-0005-0000-0000-00003B0C0000}"/>
    <cellStyle name="Dziesiętny_Invoices2001Slovakia_10_Nha so 10_Dien1_Ke hoach 2010 (theo doi 11-8-2010)" xfId="2944" xr:uid="{00000000-0005-0000-0000-00003C0C0000}"/>
    <cellStyle name="Dziesietny_Invoices2001Slovakia_10_Nha so 10_Dien1_Ke hoach 2010 (theo doi 11-8-2010) 2" xfId="2945" xr:uid="{00000000-0005-0000-0000-00003D0C0000}"/>
    <cellStyle name="Dziesiętny_Invoices2001Slovakia_10_Nha so 10_Dien1_Ke hoach 2010 (theo doi 11-8-2010) 2" xfId="2946" xr:uid="{00000000-0005-0000-0000-00003E0C0000}"/>
    <cellStyle name="Dziesietny_Invoices2001Slovakia_10_Nha so 10_Dien1_Ke hoach 2010 (theo doi 11-8-2010) 2 2" xfId="2947" xr:uid="{00000000-0005-0000-0000-00003F0C0000}"/>
    <cellStyle name="Dziesiętny_Invoices2001Slovakia_10_Nha so 10_Dien1_Ke hoach 2010 (theo doi 11-8-2010) 2 2" xfId="2948" xr:uid="{00000000-0005-0000-0000-0000400C0000}"/>
    <cellStyle name="Dziesietny_Invoices2001Slovakia_10_Nha so 10_Dien1_Ke hoach 2010 (theo doi 11-8-2010) 3" xfId="2949" xr:uid="{00000000-0005-0000-0000-0000410C0000}"/>
    <cellStyle name="Dziesiętny_Invoices2001Slovakia_10_Nha so 10_Dien1_Ke hoach 2010 (theo doi 11-8-2010) 3" xfId="2950" xr:uid="{00000000-0005-0000-0000-0000420C0000}"/>
    <cellStyle name="Dziesietny_Invoices2001Slovakia_10_Nha so 10_Dien1_Ke hoach 2010 (theo doi 11-8-2010) 3 2" xfId="2951" xr:uid="{00000000-0005-0000-0000-0000430C0000}"/>
    <cellStyle name="Dziesiętny_Invoices2001Slovakia_10_Nha so 10_Dien1_Ke hoach 2010 (theo doi 11-8-2010) 3 2" xfId="2952" xr:uid="{00000000-0005-0000-0000-0000440C0000}"/>
    <cellStyle name="Dziesietny_Invoices2001Slovakia_10_Nha so 10_Dien1_Ke hoach 2010 (theo doi 11-8-2010) 4" xfId="2953" xr:uid="{00000000-0005-0000-0000-0000450C0000}"/>
    <cellStyle name="Dziesiętny_Invoices2001Slovakia_10_Nha so 10_Dien1_Ke hoach 2010 (theo doi 11-8-2010) 4" xfId="2954" xr:uid="{00000000-0005-0000-0000-0000460C0000}"/>
    <cellStyle name="Dziesietny_Invoices2001Slovakia_10_Nha so 10_Dien1_ke hoach dau thau 30-6-2010" xfId="2955" xr:uid="{00000000-0005-0000-0000-0000470C0000}"/>
    <cellStyle name="Dziesiętny_Invoices2001Slovakia_10_Nha so 10_Dien1_ke hoach dau thau 30-6-2010" xfId="2956" xr:uid="{00000000-0005-0000-0000-0000480C0000}"/>
    <cellStyle name="Dziesietny_Invoices2001Slovakia_10_Nha so 10_Dien1_ke hoach dau thau 30-6-2010 2" xfId="2957" xr:uid="{00000000-0005-0000-0000-0000490C0000}"/>
    <cellStyle name="Dziesiętny_Invoices2001Slovakia_10_Nha so 10_Dien1_ke hoach dau thau 30-6-2010 2" xfId="2958" xr:uid="{00000000-0005-0000-0000-00004A0C0000}"/>
    <cellStyle name="Dziesietny_Invoices2001Slovakia_10_Nha so 10_Dien1_ke hoach dau thau 30-6-2010 2 2" xfId="2959" xr:uid="{00000000-0005-0000-0000-00004B0C0000}"/>
    <cellStyle name="Dziesiętny_Invoices2001Slovakia_10_Nha so 10_Dien1_ke hoach dau thau 30-6-2010 2 2" xfId="2960" xr:uid="{00000000-0005-0000-0000-00004C0C0000}"/>
    <cellStyle name="Dziesietny_Invoices2001Slovakia_10_Nha so 10_Dien1_ke hoach dau thau 30-6-2010 3" xfId="2961" xr:uid="{00000000-0005-0000-0000-00004D0C0000}"/>
    <cellStyle name="Dziesiętny_Invoices2001Slovakia_10_Nha so 10_Dien1_ke hoach dau thau 30-6-2010 3" xfId="2962" xr:uid="{00000000-0005-0000-0000-00004E0C0000}"/>
    <cellStyle name="Dziesietny_Invoices2001Slovakia_10_Nha so 10_Dien1_ke hoach dau thau 30-6-2010 3 2" xfId="2963" xr:uid="{00000000-0005-0000-0000-00004F0C0000}"/>
    <cellStyle name="Dziesiętny_Invoices2001Slovakia_10_Nha so 10_Dien1_ke hoach dau thau 30-6-2010 3 2" xfId="2964" xr:uid="{00000000-0005-0000-0000-0000500C0000}"/>
    <cellStyle name="Dziesietny_Invoices2001Slovakia_10_Nha so 10_Dien1_ke hoach dau thau 30-6-2010 4" xfId="2965" xr:uid="{00000000-0005-0000-0000-0000510C0000}"/>
    <cellStyle name="Dziesiętny_Invoices2001Slovakia_10_Nha so 10_Dien1_ke hoach dau thau 30-6-2010 4" xfId="2966" xr:uid="{00000000-0005-0000-0000-0000520C0000}"/>
    <cellStyle name="Dziesietny_Invoices2001Slovakia_10_Nha so 10_Dien1_KH Von 2012 gui BKH 1" xfId="2967" xr:uid="{00000000-0005-0000-0000-0000530C0000}"/>
    <cellStyle name="Dziesiętny_Invoices2001Slovakia_10_Nha so 10_Dien1_KH Von 2012 gui BKH 1" xfId="2968" xr:uid="{00000000-0005-0000-0000-0000540C0000}"/>
    <cellStyle name="Dziesietny_Invoices2001Slovakia_10_Nha so 10_Dien1_KH Von 2012 gui BKH 1 2" xfId="2969" xr:uid="{00000000-0005-0000-0000-0000550C0000}"/>
    <cellStyle name="Dziesiętny_Invoices2001Slovakia_10_Nha so 10_Dien1_KH Von 2012 gui BKH 1 2" xfId="2970" xr:uid="{00000000-0005-0000-0000-0000560C0000}"/>
    <cellStyle name="Dziesietny_Invoices2001Slovakia_10_Nha so 10_Dien1_KH Von 2012 gui BKH 1 2 2" xfId="2971" xr:uid="{00000000-0005-0000-0000-0000570C0000}"/>
    <cellStyle name="Dziesiętny_Invoices2001Slovakia_10_Nha so 10_Dien1_KH Von 2012 gui BKH 1 2 2" xfId="2972" xr:uid="{00000000-0005-0000-0000-0000580C0000}"/>
    <cellStyle name="Dziesietny_Invoices2001Slovakia_10_Nha so 10_Dien1_KH Von 2012 gui BKH 1 3" xfId="2973" xr:uid="{00000000-0005-0000-0000-0000590C0000}"/>
    <cellStyle name="Dziesiętny_Invoices2001Slovakia_10_Nha so 10_Dien1_KH Von 2012 gui BKH 1 3" xfId="2974" xr:uid="{00000000-0005-0000-0000-00005A0C0000}"/>
    <cellStyle name="Dziesietny_Invoices2001Slovakia_10_Nha so 10_Dien1_KH Von 2012 gui BKH 1 3 2" xfId="2975" xr:uid="{00000000-0005-0000-0000-00005B0C0000}"/>
    <cellStyle name="Dziesiętny_Invoices2001Slovakia_10_Nha so 10_Dien1_KH Von 2012 gui BKH 1 3 2" xfId="2976" xr:uid="{00000000-0005-0000-0000-00005C0C0000}"/>
    <cellStyle name="Dziesietny_Invoices2001Slovakia_10_Nha so 10_Dien1_KH Von 2012 gui BKH 1 4" xfId="8470" xr:uid="{00000000-0005-0000-0000-00005D0C0000}"/>
    <cellStyle name="Dziesiętny_Invoices2001Slovakia_10_Nha so 10_Dien1_KH Von 2012 gui BKH 1 4" xfId="8471" xr:uid="{00000000-0005-0000-0000-00005E0C0000}"/>
    <cellStyle name="Dziesietny_Invoices2001Slovakia_10_Nha so 10_Dien1_KH Von 2012 gui BKH 1_BIEU KE HOACH  2015 (KTN 6.11 sua)" xfId="2977" xr:uid="{00000000-0005-0000-0000-00005F0C0000}"/>
    <cellStyle name="Dziesiętny_Invoices2001Slovakia_10_Nha so 10_Dien1_KH Von 2012 gui BKH 1_BIEU KE HOACH  2015 (KTN 6.11 sua)" xfId="2978" xr:uid="{00000000-0005-0000-0000-0000600C0000}"/>
    <cellStyle name="Dziesietny_Invoices2001Slovakia_10_Nha so 10_Dien1_QD ke hoach dau thau" xfId="2979" xr:uid="{00000000-0005-0000-0000-0000610C0000}"/>
    <cellStyle name="Dziesiętny_Invoices2001Slovakia_10_Nha so 10_Dien1_QD ke hoach dau thau" xfId="2980" xr:uid="{00000000-0005-0000-0000-0000620C0000}"/>
    <cellStyle name="Dziesietny_Invoices2001Slovakia_10_Nha so 10_Dien1_QD ke hoach dau thau 2" xfId="2981" xr:uid="{00000000-0005-0000-0000-0000630C0000}"/>
    <cellStyle name="Dziesiętny_Invoices2001Slovakia_10_Nha so 10_Dien1_QD ke hoach dau thau 2" xfId="2982" xr:uid="{00000000-0005-0000-0000-0000640C0000}"/>
    <cellStyle name="Dziesietny_Invoices2001Slovakia_10_Nha so 10_Dien1_QD ke hoach dau thau 2 2" xfId="2983" xr:uid="{00000000-0005-0000-0000-0000650C0000}"/>
    <cellStyle name="Dziesiętny_Invoices2001Slovakia_10_Nha so 10_Dien1_QD ke hoach dau thau 2 2" xfId="2984" xr:uid="{00000000-0005-0000-0000-0000660C0000}"/>
    <cellStyle name="Dziesietny_Invoices2001Slovakia_10_Nha so 10_Dien1_QD ke hoach dau thau 3" xfId="2985" xr:uid="{00000000-0005-0000-0000-0000670C0000}"/>
    <cellStyle name="Dziesiętny_Invoices2001Slovakia_10_Nha so 10_Dien1_QD ke hoach dau thau 3" xfId="2986" xr:uid="{00000000-0005-0000-0000-0000680C0000}"/>
    <cellStyle name="Dziesietny_Invoices2001Slovakia_10_Nha so 10_Dien1_QD ke hoach dau thau 3 2" xfId="2987" xr:uid="{00000000-0005-0000-0000-0000690C0000}"/>
    <cellStyle name="Dziesiętny_Invoices2001Slovakia_10_Nha so 10_Dien1_QD ke hoach dau thau 3 2" xfId="2988" xr:uid="{00000000-0005-0000-0000-00006A0C0000}"/>
    <cellStyle name="Dziesietny_Invoices2001Slovakia_10_Nha so 10_Dien1_QD ke hoach dau thau 4" xfId="2989" xr:uid="{00000000-0005-0000-0000-00006B0C0000}"/>
    <cellStyle name="Dziesiętny_Invoices2001Slovakia_10_Nha so 10_Dien1_QD ke hoach dau thau 4" xfId="2990" xr:uid="{00000000-0005-0000-0000-00006C0C0000}"/>
    <cellStyle name="Dziesietny_Invoices2001Slovakia_10_Nha so 10_Dien1_tien luong" xfId="2991" xr:uid="{00000000-0005-0000-0000-00006D0C0000}"/>
    <cellStyle name="Dziesiętny_Invoices2001Slovakia_10_Nha so 10_Dien1_tien luong" xfId="2992" xr:uid="{00000000-0005-0000-0000-00006E0C0000}"/>
    <cellStyle name="Dziesietny_Invoices2001Slovakia_10_Nha so 10_Dien1_Tien luong chuan 01" xfId="2993" xr:uid="{00000000-0005-0000-0000-00006F0C0000}"/>
    <cellStyle name="Dziesiętny_Invoices2001Slovakia_10_Nha so 10_Dien1_Tien luong chuan 01" xfId="2994" xr:uid="{00000000-0005-0000-0000-0000700C0000}"/>
    <cellStyle name="Dziesietny_Invoices2001Slovakia_10_Nha so 10_Dien1_tinh toan hoang ha" xfId="2995" xr:uid="{00000000-0005-0000-0000-0000710C0000}"/>
    <cellStyle name="Dziesiętny_Invoices2001Slovakia_10_Nha so 10_Dien1_tinh toan hoang ha" xfId="2996" xr:uid="{00000000-0005-0000-0000-0000720C0000}"/>
    <cellStyle name="Dziesietny_Invoices2001Slovakia_10_Nha so 10_Dien1_tinh toan hoang ha 2" xfId="2997" xr:uid="{00000000-0005-0000-0000-0000730C0000}"/>
    <cellStyle name="Dziesiętny_Invoices2001Slovakia_10_Nha so 10_Dien1_tinh toan hoang ha 2" xfId="2998" xr:uid="{00000000-0005-0000-0000-0000740C0000}"/>
    <cellStyle name="Dziesietny_Invoices2001Slovakia_10_Nha so 10_Dien1_tinh toan hoang ha 2 2" xfId="2999" xr:uid="{00000000-0005-0000-0000-0000750C0000}"/>
    <cellStyle name="Dziesiętny_Invoices2001Slovakia_10_Nha so 10_Dien1_tinh toan hoang ha 2 2" xfId="3000" xr:uid="{00000000-0005-0000-0000-0000760C0000}"/>
    <cellStyle name="Dziesietny_Invoices2001Slovakia_10_Nha so 10_Dien1_tinh toan hoang ha 3" xfId="3001" xr:uid="{00000000-0005-0000-0000-0000770C0000}"/>
    <cellStyle name="Dziesiętny_Invoices2001Slovakia_10_Nha so 10_Dien1_tinh toan hoang ha 3" xfId="3002" xr:uid="{00000000-0005-0000-0000-0000780C0000}"/>
    <cellStyle name="Dziesietny_Invoices2001Slovakia_10_Nha so 10_Dien1_tinh toan hoang ha 3 2" xfId="3003" xr:uid="{00000000-0005-0000-0000-0000790C0000}"/>
    <cellStyle name="Dziesiętny_Invoices2001Slovakia_10_Nha so 10_Dien1_tinh toan hoang ha 3 2" xfId="3004" xr:uid="{00000000-0005-0000-0000-00007A0C0000}"/>
    <cellStyle name="Dziesietny_Invoices2001Slovakia_10_Nha so 10_Dien1_tinh toan hoang ha 4" xfId="3005" xr:uid="{00000000-0005-0000-0000-00007B0C0000}"/>
    <cellStyle name="Dziesiętny_Invoices2001Slovakia_10_Nha so 10_Dien1_tinh toan hoang ha 4" xfId="3006" xr:uid="{00000000-0005-0000-0000-00007C0C0000}"/>
    <cellStyle name="Dziesietny_Invoices2001Slovakia_10_Nha so 10_Dien1_Tong von ĐTPT" xfId="3007" xr:uid="{00000000-0005-0000-0000-00007D0C0000}"/>
    <cellStyle name="Dziesiętny_Invoices2001Slovakia_10_Nha so 10_Dien1_Tong von ĐTPT" xfId="3008" xr:uid="{00000000-0005-0000-0000-00007E0C0000}"/>
    <cellStyle name="Dziesietny_Invoices2001Slovakia_10_Nha so 10_Dien1_Tong von ĐTPT 2" xfId="3009" xr:uid="{00000000-0005-0000-0000-00007F0C0000}"/>
    <cellStyle name="Dziesiętny_Invoices2001Slovakia_10_Nha so 10_Dien1_Tong von ĐTPT 2" xfId="3010" xr:uid="{00000000-0005-0000-0000-0000800C0000}"/>
    <cellStyle name="Dziesietny_Invoices2001Slovakia_10_Nha so 10_Dien1_Tong von ĐTPT 2 2" xfId="3011" xr:uid="{00000000-0005-0000-0000-0000810C0000}"/>
    <cellStyle name="Dziesiętny_Invoices2001Slovakia_10_Nha so 10_Dien1_Tong von ĐTPT 2 2" xfId="3012" xr:uid="{00000000-0005-0000-0000-0000820C0000}"/>
    <cellStyle name="Dziesietny_Invoices2001Slovakia_10_Nha so 10_Dien1_Tong von ĐTPT 3" xfId="3013" xr:uid="{00000000-0005-0000-0000-0000830C0000}"/>
    <cellStyle name="Dziesiętny_Invoices2001Slovakia_10_Nha so 10_Dien1_Tong von ĐTPT 3" xfId="3014" xr:uid="{00000000-0005-0000-0000-0000840C0000}"/>
    <cellStyle name="Dziesietny_Invoices2001Slovakia_10_Nha so 10_Dien1_Tong von ĐTPT 3 2" xfId="3015" xr:uid="{00000000-0005-0000-0000-0000850C0000}"/>
    <cellStyle name="Dziesiętny_Invoices2001Slovakia_10_Nha so 10_Dien1_Tong von ĐTPT 3 2" xfId="3016" xr:uid="{00000000-0005-0000-0000-0000860C0000}"/>
    <cellStyle name="Dziesietny_Invoices2001Slovakia_10_Nha so 10_Dien1_Tong von ĐTPT 4" xfId="3017" xr:uid="{00000000-0005-0000-0000-0000870C0000}"/>
    <cellStyle name="Dziesiętny_Invoices2001Slovakia_10_Nha so 10_Dien1_Tong von ĐTPT 4" xfId="3018" xr:uid="{00000000-0005-0000-0000-0000880C0000}"/>
    <cellStyle name="Dziesietny_Invoices2001Slovakia_bang so sanh gia tri" xfId="3019" xr:uid="{00000000-0005-0000-0000-0000890C0000}"/>
    <cellStyle name="Dziesiętny_Invoices2001Slovakia_bao_cao_TH_th_cong_tac_dau_thau_-_ngay251209" xfId="3020" xr:uid="{00000000-0005-0000-0000-00008A0C0000}"/>
    <cellStyle name="Dziesietny_Invoices2001Slovakia_bieu tong hop lai kh von 2011 gui phong TH-KTDN" xfId="3021" xr:uid="{00000000-0005-0000-0000-00008B0C0000}"/>
    <cellStyle name="Dziesiętny_Invoices2001Slovakia_bieu tong hop lai kh von 2011 gui phong TH-KTDN" xfId="3022" xr:uid="{00000000-0005-0000-0000-00008C0C0000}"/>
    <cellStyle name="Dziesietny_Invoices2001Slovakia_bieu tong hop lai kh von 2011 gui phong TH-KTDN 2" xfId="3023" xr:uid="{00000000-0005-0000-0000-00008D0C0000}"/>
    <cellStyle name="Dziesiętny_Invoices2001Slovakia_bieu tong hop lai kh von 2011 gui phong TH-KTDN 2" xfId="3024" xr:uid="{00000000-0005-0000-0000-00008E0C0000}"/>
    <cellStyle name="Dziesietny_Invoices2001Slovakia_bieu tong hop lai kh von 2011 gui phong TH-KTDN 2 2" xfId="3025" xr:uid="{00000000-0005-0000-0000-00008F0C0000}"/>
    <cellStyle name="Dziesiętny_Invoices2001Slovakia_bieu tong hop lai kh von 2011 gui phong TH-KTDN 2 2" xfId="3026" xr:uid="{00000000-0005-0000-0000-0000900C0000}"/>
    <cellStyle name="Dziesietny_Invoices2001Slovakia_bieu tong hop lai kh von 2011 gui phong TH-KTDN 3" xfId="3027" xr:uid="{00000000-0005-0000-0000-0000910C0000}"/>
    <cellStyle name="Dziesiętny_Invoices2001Slovakia_bieu tong hop lai kh von 2011 gui phong TH-KTDN 3" xfId="3028" xr:uid="{00000000-0005-0000-0000-0000920C0000}"/>
    <cellStyle name="Dziesietny_Invoices2001Slovakia_bieu tong hop lai kh von 2011 gui phong TH-KTDN 3 2" xfId="3029" xr:uid="{00000000-0005-0000-0000-0000930C0000}"/>
    <cellStyle name="Dziesiętny_Invoices2001Slovakia_bieu tong hop lai kh von 2011 gui phong TH-KTDN 3 2" xfId="3030" xr:uid="{00000000-0005-0000-0000-0000940C0000}"/>
    <cellStyle name="Dziesietny_Invoices2001Slovakia_bieu tong hop lai kh von 2011 gui phong TH-KTDN 4" xfId="8472" xr:uid="{00000000-0005-0000-0000-0000950C0000}"/>
    <cellStyle name="Dziesiętny_Invoices2001Slovakia_bieu tong hop lai kh von 2011 gui phong TH-KTDN 4" xfId="8473" xr:uid="{00000000-0005-0000-0000-0000960C0000}"/>
    <cellStyle name="Dziesietny_Invoices2001Slovakia_bieu tong hop lai kh von 2011 gui phong TH-KTDN_BIEU KE HOACH  2015 (KTN 6.11 sua)" xfId="3031" xr:uid="{00000000-0005-0000-0000-0000970C0000}"/>
    <cellStyle name="Dziesiętny_Invoices2001Slovakia_bieu tong hop lai kh von 2011 gui phong TH-KTDN_BIEU KE HOACH  2015 (KTN 6.11 sua)" xfId="3032" xr:uid="{00000000-0005-0000-0000-0000980C0000}"/>
    <cellStyle name="Dziesietny_Invoices2001Slovakia_BIỂU TỔNG HỢP LẦN CUỐI SỬA THEO NGHI QUYẾT SỐ 81" xfId="3033" xr:uid="{00000000-0005-0000-0000-0000990C0000}"/>
    <cellStyle name="Dziesiętny_Invoices2001Slovakia_Book1" xfId="3034" xr:uid="{00000000-0005-0000-0000-00009A0C0000}"/>
    <cellStyle name="Dziesietny_Invoices2001Slovakia_Book1 2" xfId="8474" xr:uid="{00000000-0005-0000-0000-00009B0C0000}"/>
    <cellStyle name="Dziesiętny_Invoices2001Slovakia_Book1 2" xfId="8475" xr:uid="{00000000-0005-0000-0000-00009C0C0000}"/>
    <cellStyle name="Dziesietny_Invoices2001Slovakia_Book1 3" xfId="8476" xr:uid="{00000000-0005-0000-0000-00009D0C0000}"/>
    <cellStyle name="Dziesiętny_Invoices2001Slovakia_Book1 3" xfId="8477" xr:uid="{00000000-0005-0000-0000-00009E0C0000}"/>
    <cellStyle name="Dziesietny_Invoices2001Slovakia_Book1 4" xfId="8478" xr:uid="{00000000-0005-0000-0000-00009F0C0000}"/>
    <cellStyle name="Dziesiętny_Invoices2001Slovakia_Book1 4" xfId="8479" xr:uid="{00000000-0005-0000-0000-0000A00C0000}"/>
    <cellStyle name="Dziesietny_Invoices2001Slovakia_Book1_1" xfId="3035" xr:uid="{00000000-0005-0000-0000-0000A10C0000}"/>
    <cellStyle name="Dziesiętny_Invoices2001Slovakia_Book1_1" xfId="3036" xr:uid="{00000000-0005-0000-0000-0000A20C0000}"/>
    <cellStyle name="Dziesietny_Invoices2001Slovakia_Book1_1 2" xfId="3037" xr:uid="{00000000-0005-0000-0000-0000A30C0000}"/>
    <cellStyle name="Dziesiętny_Invoices2001Slovakia_Book1_1 2" xfId="3038" xr:uid="{00000000-0005-0000-0000-0000A40C0000}"/>
    <cellStyle name="Dziesietny_Invoices2001Slovakia_Book1_1 3" xfId="3039" xr:uid="{00000000-0005-0000-0000-0000A50C0000}"/>
    <cellStyle name="Dziesiętny_Invoices2001Slovakia_Book1_1 3" xfId="3040" xr:uid="{00000000-0005-0000-0000-0000A60C0000}"/>
    <cellStyle name="Dziesietny_Invoices2001Slovakia_Book1_1 4" xfId="3041" xr:uid="{00000000-0005-0000-0000-0000A70C0000}"/>
    <cellStyle name="Dziesiętny_Invoices2001Slovakia_Book1_1 4" xfId="3042" xr:uid="{00000000-0005-0000-0000-0000A80C0000}"/>
    <cellStyle name="Dziesietny_Invoices2001Slovakia_Book1_1_Bao cao danh muc cac cong trinh tren dia ban huyen 4-2010" xfId="3043" xr:uid="{00000000-0005-0000-0000-0000A90C0000}"/>
    <cellStyle name="Dziesiętny_Invoices2001Slovakia_Book1_1_Bao cao danh muc cac cong trinh tren dia ban huyen 4-2010" xfId="3044" xr:uid="{00000000-0005-0000-0000-0000AA0C0000}"/>
    <cellStyle name="Dziesietny_Invoices2001Slovakia_Book1_1_bieu ke hoach dau thau" xfId="3045" xr:uid="{00000000-0005-0000-0000-0000AB0C0000}"/>
    <cellStyle name="Dziesiętny_Invoices2001Slovakia_Book1_1_bieu ke hoach dau thau" xfId="3046" xr:uid="{00000000-0005-0000-0000-0000AC0C0000}"/>
    <cellStyle name="Dziesietny_Invoices2001Slovakia_Book1_1_bieu ke hoach dau thau 2" xfId="3047" xr:uid="{00000000-0005-0000-0000-0000AD0C0000}"/>
    <cellStyle name="Dziesiętny_Invoices2001Slovakia_Book1_1_bieu ke hoach dau thau 2" xfId="3048" xr:uid="{00000000-0005-0000-0000-0000AE0C0000}"/>
    <cellStyle name="Dziesietny_Invoices2001Slovakia_Book1_1_bieu ke hoach dau thau 2 2" xfId="3049" xr:uid="{00000000-0005-0000-0000-0000AF0C0000}"/>
    <cellStyle name="Dziesiętny_Invoices2001Slovakia_Book1_1_bieu ke hoach dau thau 2 2" xfId="3050" xr:uid="{00000000-0005-0000-0000-0000B00C0000}"/>
    <cellStyle name="Dziesietny_Invoices2001Slovakia_Book1_1_bieu ke hoach dau thau 3" xfId="3051" xr:uid="{00000000-0005-0000-0000-0000B10C0000}"/>
    <cellStyle name="Dziesiętny_Invoices2001Slovakia_Book1_1_bieu ke hoach dau thau 3" xfId="3052" xr:uid="{00000000-0005-0000-0000-0000B20C0000}"/>
    <cellStyle name="Dziesietny_Invoices2001Slovakia_Book1_1_bieu ke hoach dau thau 3 2" xfId="3053" xr:uid="{00000000-0005-0000-0000-0000B30C0000}"/>
    <cellStyle name="Dziesiętny_Invoices2001Slovakia_Book1_1_bieu ke hoach dau thau 3 2" xfId="3054" xr:uid="{00000000-0005-0000-0000-0000B40C0000}"/>
    <cellStyle name="Dziesietny_Invoices2001Slovakia_Book1_1_bieu ke hoach dau thau 4" xfId="3055" xr:uid="{00000000-0005-0000-0000-0000B50C0000}"/>
    <cellStyle name="Dziesiętny_Invoices2001Slovakia_Book1_1_bieu ke hoach dau thau 4" xfId="3056" xr:uid="{00000000-0005-0000-0000-0000B60C0000}"/>
    <cellStyle name="Dziesietny_Invoices2001Slovakia_Book1_1_bieu ke hoach dau thau truong mam non SKH" xfId="3057" xr:uid="{00000000-0005-0000-0000-0000B70C0000}"/>
    <cellStyle name="Dziesiętny_Invoices2001Slovakia_Book1_1_bieu ke hoach dau thau truong mam non SKH" xfId="3058" xr:uid="{00000000-0005-0000-0000-0000B80C0000}"/>
    <cellStyle name="Dziesietny_Invoices2001Slovakia_Book1_1_bieu ke hoach dau thau truong mam non SKH 2" xfId="3059" xr:uid="{00000000-0005-0000-0000-0000B90C0000}"/>
    <cellStyle name="Dziesiętny_Invoices2001Slovakia_Book1_1_bieu ke hoach dau thau truong mam non SKH 2" xfId="3060" xr:uid="{00000000-0005-0000-0000-0000BA0C0000}"/>
    <cellStyle name="Dziesietny_Invoices2001Slovakia_Book1_1_bieu ke hoach dau thau truong mam non SKH 2 2" xfId="3061" xr:uid="{00000000-0005-0000-0000-0000BB0C0000}"/>
    <cellStyle name="Dziesiętny_Invoices2001Slovakia_Book1_1_bieu ke hoach dau thau truong mam non SKH 2 2" xfId="3062" xr:uid="{00000000-0005-0000-0000-0000BC0C0000}"/>
    <cellStyle name="Dziesietny_Invoices2001Slovakia_Book1_1_bieu ke hoach dau thau truong mam non SKH 3" xfId="3063" xr:uid="{00000000-0005-0000-0000-0000BD0C0000}"/>
    <cellStyle name="Dziesiętny_Invoices2001Slovakia_Book1_1_bieu ke hoach dau thau truong mam non SKH 3" xfId="3064" xr:uid="{00000000-0005-0000-0000-0000BE0C0000}"/>
    <cellStyle name="Dziesietny_Invoices2001Slovakia_Book1_1_bieu ke hoach dau thau truong mam non SKH 3 2" xfId="3065" xr:uid="{00000000-0005-0000-0000-0000BF0C0000}"/>
    <cellStyle name="Dziesiętny_Invoices2001Slovakia_Book1_1_bieu ke hoach dau thau truong mam non SKH 3 2" xfId="3066" xr:uid="{00000000-0005-0000-0000-0000C00C0000}"/>
    <cellStyle name="Dziesietny_Invoices2001Slovakia_Book1_1_bieu ke hoach dau thau truong mam non SKH 4" xfId="3067" xr:uid="{00000000-0005-0000-0000-0000C10C0000}"/>
    <cellStyle name="Dziesiętny_Invoices2001Slovakia_Book1_1_bieu ke hoach dau thau truong mam non SKH 4" xfId="3068" xr:uid="{00000000-0005-0000-0000-0000C20C0000}"/>
    <cellStyle name="Dziesietny_Invoices2001Slovakia_Book1_1_bieu tong hop lai kh von 2011 gui phong TH-KTDN" xfId="3069" xr:uid="{00000000-0005-0000-0000-0000C30C0000}"/>
    <cellStyle name="Dziesiętny_Invoices2001Slovakia_Book1_1_bieu tong hop lai kh von 2011 gui phong TH-KTDN" xfId="3070" xr:uid="{00000000-0005-0000-0000-0000C40C0000}"/>
    <cellStyle name="Dziesietny_Invoices2001Slovakia_Book1_1_bieu tong hop lai kh von 2011 gui phong TH-KTDN 2" xfId="3071" xr:uid="{00000000-0005-0000-0000-0000C50C0000}"/>
    <cellStyle name="Dziesiętny_Invoices2001Slovakia_Book1_1_bieu tong hop lai kh von 2011 gui phong TH-KTDN 2" xfId="3072" xr:uid="{00000000-0005-0000-0000-0000C60C0000}"/>
    <cellStyle name="Dziesietny_Invoices2001Slovakia_Book1_1_bieu tong hop lai kh von 2011 gui phong TH-KTDN 2 2" xfId="3073" xr:uid="{00000000-0005-0000-0000-0000C70C0000}"/>
    <cellStyle name="Dziesiętny_Invoices2001Slovakia_Book1_1_bieu tong hop lai kh von 2011 gui phong TH-KTDN 2 2" xfId="3074" xr:uid="{00000000-0005-0000-0000-0000C80C0000}"/>
    <cellStyle name="Dziesietny_Invoices2001Slovakia_Book1_1_bieu tong hop lai kh von 2011 gui phong TH-KTDN 3" xfId="3075" xr:uid="{00000000-0005-0000-0000-0000C90C0000}"/>
    <cellStyle name="Dziesiętny_Invoices2001Slovakia_Book1_1_bieu tong hop lai kh von 2011 gui phong TH-KTDN 3" xfId="3076" xr:uid="{00000000-0005-0000-0000-0000CA0C0000}"/>
    <cellStyle name="Dziesietny_Invoices2001Slovakia_Book1_1_bieu tong hop lai kh von 2011 gui phong TH-KTDN 3 2" xfId="3077" xr:uid="{00000000-0005-0000-0000-0000CB0C0000}"/>
    <cellStyle name="Dziesiętny_Invoices2001Slovakia_Book1_1_bieu tong hop lai kh von 2011 gui phong TH-KTDN 3 2" xfId="3078" xr:uid="{00000000-0005-0000-0000-0000CC0C0000}"/>
    <cellStyle name="Dziesietny_Invoices2001Slovakia_Book1_1_bieu tong hop lai kh von 2011 gui phong TH-KTDN 4" xfId="8480" xr:uid="{00000000-0005-0000-0000-0000CD0C0000}"/>
    <cellStyle name="Dziesiętny_Invoices2001Slovakia_Book1_1_bieu tong hop lai kh von 2011 gui phong TH-KTDN 4" xfId="8481" xr:uid="{00000000-0005-0000-0000-0000CE0C0000}"/>
    <cellStyle name="Dziesietny_Invoices2001Slovakia_Book1_1_bieu tong hop lai kh von 2011 gui phong TH-KTDN_BIEU KE HOACH  2015 (KTN 6.11 sua)" xfId="3079" xr:uid="{00000000-0005-0000-0000-0000CF0C0000}"/>
    <cellStyle name="Dziesiętny_Invoices2001Slovakia_Book1_1_bieu tong hop lai kh von 2011 gui phong TH-KTDN_BIEU KE HOACH  2015 (KTN 6.11 sua)" xfId="3080" xr:uid="{00000000-0005-0000-0000-0000D00C0000}"/>
    <cellStyle name="Dziesietny_Invoices2001Slovakia_Book1_1_Book1" xfId="3081" xr:uid="{00000000-0005-0000-0000-0000D10C0000}"/>
    <cellStyle name="Dziesiętny_Invoices2001Slovakia_Book1_1_Book1" xfId="3082" xr:uid="{00000000-0005-0000-0000-0000D20C0000}"/>
    <cellStyle name="Dziesietny_Invoices2001Slovakia_Book1_1_Book1 2" xfId="8482" xr:uid="{00000000-0005-0000-0000-0000D30C0000}"/>
    <cellStyle name="Dziesiętny_Invoices2001Slovakia_Book1_1_Book1 2" xfId="8483" xr:uid="{00000000-0005-0000-0000-0000D40C0000}"/>
    <cellStyle name="Dziesietny_Invoices2001Slovakia_Book1_1_Book1 3" xfId="8484" xr:uid="{00000000-0005-0000-0000-0000D50C0000}"/>
    <cellStyle name="Dziesiętny_Invoices2001Slovakia_Book1_1_Book1 3" xfId="8485" xr:uid="{00000000-0005-0000-0000-0000D60C0000}"/>
    <cellStyle name="Dziesietny_Invoices2001Slovakia_Book1_1_Book1 4" xfId="8486" xr:uid="{00000000-0005-0000-0000-0000D70C0000}"/>
    <cellStyle name="Dziesiętny_Invoices2001Slovakia_Book1_1_Book1 4" xfId="8487" xr:uid="{00000000-0005-0000-0000-0000D80C0000}"/>
    <cellStyle name="Dziesietny_Invoices2001Slovakia_Book1_1_Book1_1" xfId="3083" xr:uid="{00000000-0005-0000-0000-0000D90C0000}"/>
    <cellStyle name="Dziesiętny_Invoices2001Slovakia_Book1_1_Book1_1" xfId="3084" xr:uid="{00000000-0005-0000-0000-0000DA0C0000}"/>
    <cellStyle name="Dziesietny_Invoices2001Slovakia_Book1_1_Book1_1 2" xfId="3085" xr:uid="{00000000-0005-0000-0000-0000DB0C0000}"/>
    <cellStyle name="Dziesiętny_Invoices2001Slovakia_Book1_1_Book1_1 2" xfId="3086" xr:uid="{00000000-0005-0000-0000-0000DC0C0000}"/>
    <cellStyle name="Dziesietny_Invoices2001Slovakia_Book1_1_Book1_1 2 2" xfId="3087" xr:uid="{00000000-0005-0000-0000-0000DD0C0000}"/>
    <cellStyle name="Dziesiętny_Invoices2001Slovakia_Book1_1_Book1_1 2 2" xfId="3088" xr:uid="{00000000-0005-0000-0000-0000DE0C0000}"/>
    <cellStyle name="Dziesietny_Invoices2001Slovakia_Book1_1_Book1_1 3" xfId="3089" xr:uid="{00000000-0005-0000-0000-0000DF0C0000}"/>
    <cellStyle name="Dziesiętny_Invoices2001Slovakia_Book1_1_Book1_1 3" xfId="3090" xr:uid="{00000000-0005-0000-0000-0000E00C0000}"/>
    <cellStyle name="Dziesietny_Invoices2001Slovakia_Book1_1_Book1_1 3 2" xfId="3091" xr:uid="{00000000-0005-0000-0000-0000E10C0000}"/>
    <cellStyle name="Dziesiętny_Invoices2001Slovakia_Book1_1_Book1_1 3 2" xfId="3092" xr:uid="{00000000-0005-0000-0000-0000E20C0000}"/>
    <cellStyle name="Dziesietny_Invoices2001Slovakia_Book1_1_Book1_1 4" xfId="3093" xr:uid="{00000000-0005-0000-0000-0000E30C0000}"/>
    <cellStyle name="Dziesiętny_Invoices2001Slovakia_Book1_1_Book1_1 4" xfId="3094" xr:uid="{00000000-0005-0000-0000-0000E40C0000}"/>
    <cellStyle name="Dziesietny_Invoices2001Slovakia_Book1_1_Book1_1_DTTD chieng chan Tham lai 29-9-2009" xfId="3095" xr:uid="{00000000-0005-0000-0000-0000E50C0000}"/>
    <cellStyle name="Dziesiętny_Invoices2001Slovakia_Book1_1_Book1_1_DTTD chieng chan Tham lai 29-9-2009" xfId="3096" xr:uid="{00000000-0005-0000-0000-0000E60C0000}"/>
    <cellStyle name="Dziesietny_Invoices2001Slovakia_Book1_1_Book1_1_DTTD chieng chan Tham lai 29-9-2009 2" xfId="3097" xr:uid="{00000000-0005-0000-0000-0000E70C0000}"/>
    <cellStyle name="Dziesiętny_Invoices2001Slovakia_Book1_1_Book1_1_DTTD chieng chan Tham lai 29-9-2009 2" xfId="3098" xr:uid="{00000000-0005-0000-0000-0000E80C0000}"/>
    <cellStyle name="Dziesietny_Invoices2001Slovakia_Book1_1_Book1_1_DTTD chieng chan Tham lai 29-9-2009 2 2" xfId="3099" xr:uid="{00000000-0005-0000-0000-0000E90C0000}"/>
    <cellStyle name="Dziesiętny_Invoices2001Slovakia_Book1_1_Book1_1_DTTD chieng chan Tham lai 29-9-2009 2 2" xfId="3100" xr:uid="{00000000-0005-0000-0000-0000EA0C0000}"/>
    <cellStyle name="Dziesietny_Invoices2001Slovakia_Book1_1_Book1_1_DTTD chieng chan Tham lai 29-9-2009 3" xfId="3101" xr:uid="{00000000-0005-0000-0000-0000EB0C0000}"/>
    <cellStyle name="Dziesiętny_Invoices2001Slovakia_Book1_1_Book1_1_DTTD chieng chan Tham lai 29-9-2009 3" xfId="3102" xr:uid="{00000000-0005-0000-0000-0000EC0C0000}"/>
    <cellStyle name="Dziesietny_Invoices2001Slovakia_Book1_1_Book1_1_DTTD chieng chan Tham lai 29-9-2009 3 2" xfId="3103" xr:uid="{00000000-0005-0000-0000-0000ED0C0000}"/>
    <cellStyle name="Dziesiętny_Invoices2001Slovakia_Book1_1_Book1_1_DTTD chieng chan Tham lai 29-9-2009 3 2" xfId="3104" xr:uid="{00000000-0005-0000-0000-0000EE0C0000}"/>
    <cellStyle name="Dziesietny_Invoices2001Slovakia_Book1_1_Book1_1_DTTD chieng chan Tham lai 29-9-2009 4" xfId="3105" xr:uid="{00000000-0005-0000-0000-0000EF0C0000}"/>
    <cellStyle name="Dziesiętny_Invoices2001Slovakia_Book1_1_Book1_1_DTTD chieng chan Tham lai 29-9-2009 4" xfId="3106" xr:uid="{00000000-0005-0000-0000-0000F00C0000}"/>
    <cellStyle name="Dziesietny_Invoices2001Slovakia_Book1_1_Book1_1_Ke hoach 2010 (theo doi 11-8-2010)" xfId="3107" xr:uid="{00000000-0005-0000-0000-0000F10C0000}"/>
    <cellStyle name="Dziesiętny_Invoices2001Slovakia_Book1_1_Book1_1_Ke hoach 2010 (theo doi 11-8-2010)" xfId="3108" xr:uid="{00000000-0005-0000-0000-0000F20C0000}"/>
    <cellStyle name="Dziesietny_Invoices2001Slovakia_Book1_1_Book1_1_Ke hoach 2010 (theo doi 11-8-2010) 2" xfId="3109" xr:uid="{00000000-0005-0000-0000-0000F30C0000}"/>
    <cellStyle name="Dziesiętny_Invoices2001Slovakia_Book1_1_Book1_1_Ke hoach 2010 (theo doi 11-8-2010) 2" xfId="3110" xr:uid="{00000000-0005-0000-0000-0000F40C0000}"/>
    <cellStyle name="Dziesietny_Invoices2001Slovakia_Book1_1_Book1_1_Ke hoach 2010 (theo doi 11-8-2010) 2 2" xfId="3111" xr:uid="{00000000-0005-0000-0000-0000F50C0000}"/>
    <cellStyle name="Dziesiętny_Invoices2001Slovakia_Book1_1_Book1_1_Ke hoach 2010 (theo doi 11-8-2010) 2 2" xfId="3112" xr:uid="{00000000-0005-0000-0000-0000F60C0000}"/>
    <cellStyle name="Dziesietny_Invoices2001Slovakia_Book1_1_Book1_1_Ke hoach 2010 (theo doi 11-8-2010) 3" xfId="3113" xr:uid="{00000000-0005-0000-0000-0000F70C0000}"/>
    <cellStyle name="Dziesiętny_Invoices2001Slovakia_Book1_1_Book1_1_Ke hoach 2010 (theo doi 11-8-2010) 3" xfId="3114" xr:uid="{00000000-0005-0000-0000-0000F80C0000}"/>
    <cellStyle name="Dziesietny_Invoices2001Slovakia_Book1_1_Book1_1_Ke hoach 2010 (theo doi 11-8-2010) 3 2" xfId="3115" xr:uid="{00000000-0005-0000-0000-0000F90C0000}"/>
    <cellStyle name="Dziesiętny_Invoices2001Slovakia_Book1_1_Book1_1_Ke hoach 2010 (theo doi 11-8-2010) 3 2" xfId="3116" xr:uid="{00000000-0005-0000-0000-0000FA0C0000}"/>
    <cellStyle name="Dziesietny_Invoices2001Slovakia_Book1_1_Book1_1_Ke hoach 2010 (theo doi 11-8-2010) 4" xfId="8488" xr:uid="{00000000-0005-0000-0000-0000FB0C0000}"/>
    <cellStyle name="Dziesiętny_Invoices2001Slovakia_Book1_1_Book1_1_Ke hoach 2010 (theo doi 11-8-2010) 4" xfId="8489" xr:uid="{00000000-0005-0000-0000-0000FC0C0000}"/>
    <cellStyle name="Dziesietny_Invoices2001Slovakia_Book1_1_Book1_1_Ke hoach 2010 (theo doi 11-8-2010)_BIEU KE HOACH  2015 (KTN 6.11 sua)" xfId="3117" xr:uid="{00000000-0005-0000-0000-0000FD0C0000}"/>
    <cellStyle name="Dziesiętny_Invoices2001Slovakia_Book1_1_Book1_1_Ke hoach 2010 (theo doi 11-8-2010)_BIEU KE HOACH  2015 (KTN 6.11 sua)" xfId="3118" xr:uid="{00000000-0005-0000-0000-0000FE0C0000}"/>
    <cellStyle name="Dziesietny_Invoices2001Slovakia_Book1_1_Book1_1_ke hoach dau thau 30-6-2010" xfId="3119" xr:uid="{00000000-0005-0000-0000-0000FF0C0000}"/>
    <cellStyle name="Dziesiętny_Invoices2001Slovakia_Book1_1_Book1_1_ke hoach dau thau 30-6-2010" xfId="3120" xr:uid="{00000000-0005-0000-0000-0000000D0000}"/>
    <cellStyle name="Dziesietny_Invoices2001Slovakia_Book1_1_Book1_1_ke hoach dau thau 30-6-2010 2" xfId="3121" xr:uid="{00000000-0005-0000-0000-0000010D0000}"/>
    <cellStyle name="Dziesiętny_Invoices2001Slovakia_Book1_1_Book1_1_ke hoach dau thau 30-6-2010 2" xfId="3122" xr:uid="{00000000-0005-0000-0000-0000020D0000}"/>
    <cellStyle name="Dziesietny_Invoices2001Slovakia_Book1_1_Book1_1_ke hoach dau thau 30-6-2010 2 2" xfId="3123" xr:uid="{00000000-0005-0000-0000-0000030D0000}"/>
    <cellStyle name="Dziesiętny_Invoices2001Slovakia_Book1_1_Book1_1_ke hoach dau thau 30-6-2010 2 2" xfId="3124" xr:uid="{00000000-0005-0000-0000-0000040D0000}"/>
    <cellStyle name="Dziesietny_Invoices2001Slovakia_Book1_1_Book1_1_ke hoach dau thau 30-6-2010 3" xfId="3125" xr:uid="{00000000-0005-0000-0000-0000050D0000}"/>
    <cellStyle name="Dziesiętny_Invoices2001Slovakia_Book1_1_Book1_1_ke hoach dau thau 30-6-2010 3" xfId="3126" xr:uid="{00000000-0005-0000-0000-0000060D0000}"/>
    <cellStyle name="Dziesietny_Invoices2001Slovakia_Book1_1_Book1_1_ke hoach dau thau 30-6-2010 3 2" xfId="3127" xr:uid="{00000000-0005-0000-0000-0000070D0000}"/>
    <cellStyle name="Dziesiętny_Invoices2001Slovakia_Book1_1_Book1_1_ke hoach dau thau 30-6-2010 3 2" xfId="3128" xr:uid="{00000000-0005-0000-0000-0000080D0000}"/>
    <cellStyle name="Dziesietny_Invoices2001Slovakia_Book1_1_Book1_1_ke hoach dau thau 30-6-2010 4" xfId="8490" xr:uid="{00000000-0005-0000-0000-0000090D0000}"/>
    <cellStyle name="Dziesiętny_Invoices2001Slovakia_Book1_1_Book1_1_ke hoach dau thau 30-6-2010 4" xfId="8491" xr:uid="{00000000-0005-0000-0000-00000A0D0000}"/>
    <cellStyle name="Dziesietny_Invoices2001Slovakia_Book1_1_Book1_1_ke hoach dau thau 30-6-2010_BIEU KE HOACH  2015 (KTN 6.11 sua)" xfId="3129" xr:uid="{00000000-0005-0000-0000-00000B0D0000}"/>
    <cellStyle name="Dziesiętny_Invoices2001Slovakia_Book1_1_Book1_1_ke hoach dau thau 30-6-2010_BIEU KE HOACH  2015 (KTN 6.11 sua)" xfId="3130" xr:uid="{00000000-0005-0000-0000-00000C0D0000}"/>
    <cellStyle name="Dziesietny_Invoices2001Slovakia_Book1_1_Book1_2" xfId="3131" xr:uid="{00000000-0005-0000-0000-00000D0D0000}"/>
    <cellStyle name="Dziesiętny_Invoices2001Slovakia_Book1_1_Book1_2" xfId="3132" xr:uid="{00000000-0005-0000-0000-00000E0D0000}"/>
    <cellStyle name="Dziesietny_Invoices2001Slovakia_Book1_1_Book1_2_ke hoach dau thau 30-6-2010" xfId="3133" xr:uid="{00000000-0005-0000-0000-00000F0D0000}"/>
    <cellStyle name="Dziesiętny_Invoices2001Slovakia_Book1_1_Book1_2_ke hoach dau thau 30-6-2010" xfId="3134" xr:uid="{00000000-0005-0000-0000-0000100D0000}"/>
    <cellStyle name="Dziesietny_Invoices2001Slovakia_Book1_1_Book1_2_ke hoach dau thau 30-6-2010 2" xfId="3135" xr:uid="{00000000-0005-0000-0000-0000110D0000}"/>
    <cellStyle name="Dziesiętny_Invoices2001Slovakia_Book1_1_Book1_2_ke hoach dau thau 30-6-2010 2" xfId="3136" xr:uid="{00000000-0005-0000-0000-0000120D0000}"/>
    <cellStyle name="Dziesietny_Invoices2001Slovakia_Book1_1_Book1_2_ke hoach dau thau 30-6-2010 2 2" xfId="3137" xr:uid="{00000000-0005-0000-0000-0000130D0000}"/>
    <cellStyle name="Dziesiętny_Invoices2001Slovakia_Book1_1_Book1_2_ke hoach dau thau 30-6-2010 2 2" xfId="3138" xr:uid="{00000000-0005-0000-0000-0000140D0000}"/>
    <cellStyle name="Dziesietny_Invoices2001Slovakia_Book1_1_Book1_2_ke hoach dau thau 30-6-2010 3" xfId="3139" xr:uid="{00000000-0005-0000-0000-0000150D0000}"/>
    <cellStyle name="Dziesiętny_Invoices2001Slovakia_Book1_1_Book1_2_ke hoach dau thau 30-6-2010 3" xfId="3140" xr:uid="{00000000-0005-0000-0000-0000160D0000}"/>
    <cellStyle name="Dziesietny_Invoices2001Slovakia_Book1_1_Book1_2_ke hoach dau thau 30-6-2010 3 2" xfId="3141" xr:uid="{00000000-0005-0000-0000-0000170D0000}"/>
    <cellStyle name="Dziesiętny_Invoices2001Slovakia_Book1_1_Book1_2_ke hoach dau thau 30-6-2010 3 2" xfId="3142" xr:uid="{00000000-0005-0000-0000-0000180D0000}"/>
    <cellStyle name="Dziesietny_Invoices2001Slovakia_Book1_1_Book1_2_ke hoach dau thau 30-6-2010 4" xfId="3143" xr:uid="{00000000-0005-0000-0000-0000190D0000}"/>
    <cellStyle name="Dziesiętny_Invoices2001Slovakia_Book1_1_Book1_2_ke hoach dau thau 30-6-2010 4" xfId="3144" xr:uid="{00000000-0005-0000-0000-00001A0D0000}"/>
    <cellStyle name="Dziesietny_Invoices2001Slovakia_Book1_1_Book1_3" xfId="3145" xr:uid="{00000000-0005-0000-0000-00001B0D0000}"/>
    <cellStyle name="Dziesiętny_Invoices2001Slovakia_Book1_1_Book1_3" xfId="3146" xr:uid="{00000000-0005-0000-0000-00001C0D0000}"/>
    <cellStyle name="Dziesietny_Invoices2001Slovakia_Book1_1_Book1_Bao cao danh muc cac cong trinh tren dia ban huyen 4-2010" xfId="3147" xr:uid="{00000000-0005-0000-0000-00001D0D0000}"/>
    <cellStyle name="Dziesiętny_Invoices2001Slovakia_Book1_1_Book1_Bao cao danh muc cac cong trinh tren dia ban huyen 4-2010" xfId="3148" xr:uid="{00000000-0005-0000-0000-00001E0D0000}"/>
    <cellStyle name="Dziesietny_Invoices2001Slovakia_Book1_1_Book1_bieu ke hoach dau thau" xfId="3149" xr:uid="{00000000-0005-0000-0000-00001F0D0000}"/>
    <cellStyle name="Dziesiętny_Invoices2001Slovakia_Book1_1_Book1_bieu ke hoach dau thau" xfId="3150" xr:uid="{00000000-0005-0000-0000-0000200D0000}"/>
    <cellStyle name="Dziesietny_Invoices2001Slovakia_Book1_1_Book1_bieu ke hoach dau thau 2" xfId="3151" xr:uid="{00000000-0005-0000-0000-0000210D0000}"/>
    <cellStyle name="Dziesiętny_Invoices2001Slovakia_Book1_1_Book1_bieu ke hoach dau thau 2" xfId="3152" xr:uid="{00000000-0005-0000-0000-0000220D0000}"/>
    <cellStyle name="Dziesietny_Invoices2001Slovakia_Book1_1_Book1_bieu ke hoach dau thau 2 2" xfId="3153" xr:uid="{00000000-0005-0000-0000-0000230D0000}"/>
    <cellStyle name="Dziesiętny_Invoices2001Slovakia_Book1_1_Book1_bieu ke hoach dau thau 2 2" xfId="3154" xr:uid="{00000000-0005-0000-0000-0000240D0000}"/>
    <cellStyle name="Dziesietny_Invoices2001Slovakia_Book1_1_Book1_bieu ke hoach dau thau 3" xfId="3155" xr:uid="{00000000-0005-0000-0000-0000250D0000}"/>
    <cellStyle name="Dziesiętny_Invoices2001Slovakia_Book1_1_Book1_bieu ke hoach dau thau 3" xfId="3156" xr:uid="{00000000-0005-0000-0000-0000260D0000}"/>
    <cellStyle name="Dziesietny_Invoices2001Slovakia_Book1_1_Book1_bieu ke hoach dau thau 3 2" xfId="3157" xr:uid="{00000000-0005-0000-0000-0000270D0000}"/>
    <cellStyle name="Dziesiętny_Invoices2001Slovakia_Book1_1_Book1_bieu ke hoach dau thau 3 2" xfId="3158" xr:uid="{00000000-0005-0000-0000-0000280D0000}"/>
    <cellStyle name="Dziesietny_Invoices2001Slovakia_Book1_1_Book1_bieu ke hoach dau thau 4" xfId="8492" xr:uid="{00000000-0005-0000-0000-0000290D0000}"/>
    <cellStyle name="Dziesiętny_Invoices2001Slovakia_Book1_1_Book1_bieu ke hoach dau thau 4" xfId="8493" xr:uid="{00000000-0005-0000-0000-00002A0D0000}"/>
    <cellStyle name="Dziesietny_Invoices2001Slovakia_Book1_1_Book1_bieu ke hoach dau thau truong mam non SKH" xfId="3159" xr:uid="{00000000-0005-0000-0000-00002B0D0000}"/>
    <cellStyle name="Dziesiętny_Invoices2001Slovakia_Book1_1_Book1_bieu ke hoach dau thau truong mam non SKH" xfId="3160" xr:uid="{00000000-0005-0000-0000-00002C0D0000}"/>
    <cellStyle name="Dziesietny_Invoices2001Slovakia_Book1_1_Book1_bieu ke hoach dau thau truong mam non SKH 2" xfId="3161" xr:uid="{00000000-0005-0000-0000-00002D0D0000}"/>
    <cellStyle name="Dziesiętny_Invoices2001Slovakia_Book1_1_Book1_bieu ke hoach dau thau truong mam non SKH 2" xfId="3162" xr:uid="{00000000-0005-0000-0000-00002E0D0000}"/>
    <cellStyle name="Dziesietny_Invoices2001Slovakia_Book1_1_Book1_bieu ke hoach dau thau truong mam non SKH 2 2" xfId="3163" xr:uid="{00000000-0005-0000-0000-00002F0D0000}"/>
    <cellStyle name="Dziesiętny_Invoices2001Slovakia_Book1_1_Book1_bieu ke hoach dau thau truong mam non SKH 2 2" xfId="3164" xr:uid="{00000000-0005-0000-0000-0000300D0000}"/>
    <cellStyle name="Dziesietny_Invoices2001Slovakia_Book1_1_Book1_bieu ke hoach dau thau truong mam non SKH 3" xfId="3165" xr:uid="{00000000-0005-0000-0000-0000310D0000}"/>
    <cellStyle name="Dziesiętny_Invoices2001Slovakia_Book1_1_Book1_bieu ke hoach dau thau truong mam non SKH 3" xfId="3166" xr:uid="{00000000-0005-0000-0000-0000320D0000}"/>
    <cellStyle name="Dziesietny_Invoices2001Slovakia_Book1_1_Book1_bieu ke hoach dau thau truong mam non SKH 3 2" xfId="3167" xr:uid="{00000000-0005-0000-0000-0000330D0000}"/>
    <cellStyle name="Dziesiętny_Invoices2001Slovakia_Book1_1_Book1_bieu ke hoach dau thau truong mam non SKH 3 2" xfId="3168" xr:uid="{00000000-0005-0000-0000-0000340D0000}"/>
    <cellStyle name="Dziesietny_Invoices2001Slovakia_Book1_1_Book1_bieu ke hoach dau thau truong mam non SKH 4" xfId="8494" xr:uid="{00000000-0005-0000-0000-0000350D0000}"/>
    <cellStyle name="Dziesiętny_Invoices2001Slovakia_Book1_1_Book1_bieu ke hoach dau thau truong mam non SKH 4" xfId="8495" xr:uid="{00000000-0005-0000-0000-0000360D0000}"/>
    <cellStyle name="Dziesietny_Invoices2001Slovakia_Book1_1_Book1_bieu tong hop lai kh von 2011 gui phong TH-KTDN" xfId="3169" xr:uid="{00000000-0005-0000-0000-0000370D0000}"/>
    <cellStyle name="Dziesiętny_Invoices2001Slovakia_Book1_1_Book1_bieu tong hop lai kh von 2011 gui phong TH-KTDN" xfId="3170" xr:uid="{00000000-0005-0000-0000-0000380D0000}"/>
    <cellStyle name="Dziesietny_Invoices2001Slovakia_Book1_1_Book1_bieu tong hop lai kh von 2011 gui phong TH-KTDN 2" xfId="3171" xr:uid="{00000000-0005-0000-0000-0000390D0000}"/>
    <cellStyle name="Dziesiętny_Invoices2001Slovakia_Book1_1_Book1_bieu tong hop lai kh von 2011 gui phong TH-KTDN 2" xfId="3172" xr:uid="{00000000-0005-0000-0000-00003A0D0000}"/>
    <cellStyle name="Dziesietny_Invoices2001Slovakia_Book1_1_Book1_bieu tong hop lai kh von 2011 gui phong TH-KTDN 2 2" xfId="3173" xr:uid="{00000000-0005-0000-0000-00003B0D0000}"/>
    <cellStyle name="Dziesiętny_Invoices2001Slovakia_Book1_1_Book1_bieu tong hop lai kh von 2011 gui phong TH-KTDN 2 2" xfId="3174" xr:uid="{00000000-0005-0000-0000-00003C0D0000}"/>
    <cellStyle name="Dziesietny_Invoices2001Slovakia_Book1_1_Book1_bieu tong hop lai kh von 2011 gui phong TH-KTDN 3" xfId="3175" xr:uid="{00000000-0005-0000-0000-00003D0D0000}"/>
    <cellStyle name="Dziesiętny_Invoices2001Slovakia_Book1_1_Book1_bieu tong hop lai kh von 2011 gui phong TH-KTDN 3" xfId="3176" xr:uid="{00000000-0005-0000-0000-00003E0D0000}"/>
    <cellStyle name="Dziesietny_Invoices2001Slovakia_Book1_1_Book1_bieu tong hop lai kh von 2011 gui phong TH-KTDN 3 2" xfId="3177" xr:uid="{00000000-0005-0000-0000-00003F0D0000}"/>
    <cellStyle name="Dziesiętny_Invoices2001Slovakia_Book1_1_Book1_bieu tong hop lai kh von 2011 gui phong TH-KTDN 3 2" xfId="3178" xr:uid="{00000000-0005-0000-0000-0000400D0000}"/>
    <cellStyle name="Dziesietny_Invoices2001Slovakia_Book1_1_Book1_bieu tong hop lai kh von 2011 gui phong TH-KTDN 4" xfId="8496" xr:uid="{00000000-0005-0000-0000-0000410D0000}"/>
    <cellStyle name="Dziesiętny_Invoices2001Slovakia_Book1_1_Book1_bieu tong hop lai kh von 2011 gui phong TH-KTDN 4" xfId="8497" xr:uid="{00000000-0005-0000-0000-0000420D0000}"/>
    <cellStyle name="Dziesietny_Invoices2001Slovakia_Book1_1_Book1_bieu tong hop lai kh von 2011 gui phong TH-KTDN_BIEU KE HOACH  2015 (KTN 6.11 sua)" xfId="3179" xr:uid="{00000000-0005-0000-0000-0000430D0000}"/>
    <cellStyle name="Dziesiętny_Invoices2001Slovakia_Book1_1_Book1_bieu tong hop lai kh von 2011 gui phong TH-KTDN_BIEU KE HOACH  2015 (KTN 6.11 sua)" xfId="3180" xr:uid="{00000000-0005-0000-0000-0000440D0000}"/>
    <cellStyle name="Dziesietny_Invoices2001Slovakia_Book1_1_Book1_Book1" xfId="3181" xr:uid="{00000000-0005-0000-0000-0000450D0000}"/>
    <cellStyle name="Dziesiętny_Invoices2001Slovakia_Book1_1_Book1_Book1" xfId="3182" xr:uid="{00000000-0005-0000-0000-0000460D0000}"/>
    <cellStyle name="Dziesietny_Invoices2001Slovakia_Book1_1_Book1_Book1 2" xfId="3183" xr:uid="{00000000-0005-0000-0000-0000470D0000}"/>
    <cellStyle name="Dziesiętny_Invoices2001Slovakia_Book1_1_Book1_Book1 2" xfId="3184" xr:uid="{00000000-0005-0000-0000-0000480D0000}"/>
    <cellStyle name="Dziesietny_Invoices2001Slovakia_Book1_1_Book1_Book1 2 2" xfId="3185" xr:uid="{00000000-0005-0000-0000-0000490D0000}"/>
    <cellStyle name="Dziesiętny_Invoices2001Slovakia_Book1_1_Book1_Book1 2 2" xfId="3186" xr:uid="{00000000-0005-0000-0000-00004A0D0000}"/>
    <cellStyle name="Dziesietny_Invoices2001Slovakia_Book1_1_Book1_Book1 3" xfId="3187" xr:uid="{00000000-0005-0000-0000-00004B0D0000}"/>
    <cellStyle name="Dziesiętny_Invoices2001Slovakia_Book1_1_Book1_Book1 3" xfId="3188" xr:uid="{00000000-0005-0000-0000-00004C0D0000}"/>
    <cellStyle name="Dziesietny_Invoices2001Slovakia_Book1_1_Book1_Book1 3 2" xfId="3189" xr:uid="{00000000-0005-0000-0000-00004D0D0000}"/>
    <cellStyle name="Dziesiętny_Invoices2001Slovakia_Book1_1_Book1_Book1 3 2" xfId="3190" xr:uid="{00000000-0005-0000-0000-00004E0D0000}"/>
    <cellStyle name="Dziesietny_Invoices2001Slovakia_Book1_1_Book1_Book1 4" xfId="8498" xr:uid="{00000000-0005-0000-0000-00004F0D0000}"/>
    <cellStyle name="Dziesiętny_Invoices2001Slovakia_Book1_1_Book1_Book1 4" xfId="8499" xr:uid="{00000000-0005-0000-0000-0000500D0000}"/>
    <cellStyle name="Dziesietny_Invoices2001Slovakia_Book1_1_Book1_Book1_1" xfId="3191" xr:uid="{00000000-0005-0000-0000-0000510D0000}"/>
    <cellStyle name="Dziesiętny_Invoices2001Slovakia_Book1_1_Book1_Book1_1" xfId="3192" xr:uid="{00000000-0005-0000-0000-0000520D0000}"/>
    <cellStyle name="Dziesietny_Invoices2001Slovakia_Book1_1_Book1_Book1_1 2" xfId="3193" xr:uid="{00000000-0005-0000-0000-0000530D0000}"/>
    <cellStyle name="Dziesiętny_Invoices2001Slovakia_Book1_1_Book1_Book1_1 2" xfId="3194" xr:uid="{00000000-0005-0000-0000-0000540D0000}"/>
    <cellStyle name="Dziesietny_Invoices2001Slovakia_Book1_1_Book1_Book1_1 2 2" xfId="3195" xr:uid="{00000000-0005-0000-0000-0000550D0000}"/>
    <cellStyle name="Dziesiętny_Invoices2001Slovakia_Book1_1_Book1_Book1_1 2 2" xfId="3196" xr:uid="{00000000-0005-0000-0000-0000560D0000}"/>
    <cellStyle name="Dziesietny_Invoices2001Slovakia_Book1_1_Book1_Book1_1 3" xfId="3197" xr:uid="{00000000-0005-0000-0000-0000570D0000}"/>
    <cellStyle name="Dziesiętny_Invoices2001Slovakia_Book1_1_Book1_Book1_1 3" xfId="3198" xr:uid="{00000000-0005-0000-0000-0000580D0000}"/>
    <cellStyle name="Dziesietny_Invoices2001Slovakia_Book1_1_Book1_Book1_1 3 2" xfId="3199" xr:uid="{00000000-0005-0000-0000-0000590D0000}"/>
    <cellStyle name="Dziesiętny_Invoices2001Slovakia_Book1_1_Book1_Book1_1 3 2" xfId="3200" xr:uid="{00000000-0005-0000-0000-00005A0D0000}"/>
    <cellStyle name="Dziesietny_Invoices2001Slovakia_Book1_1_Book1_Book1_1 4" xfId="8500" xr:uid="{00000000-0005-0000-0000-00005B0D0000}"/>
    <cellStyle name="Dziesiętny_Invoices2001Slovakia_Book1_1_Book1_Book1_1 4" xfId="8501" xr:uid="{00000000-0005-0000-0000-00005C0D0000}"/>
    <cellStyle name="Dziesietny_Invoices2001Slovakia_Book1_1_Book1_Book1_DTTD chieng chan Tham lai 29-9-2009" xfId="3201" xr:uid="{00000000-0005-0000-0000-00005D0D0000}"/>
    <cellStyle name="Dziesiętny_Invoices2001Slovakia_Book1_1_Book1_Book1_DTTD chieng chan Tham lai 29-9-2009" xfId="3202" xr:uid="{00000000-0005-0000-0000-00005E0D0000}"/>
    <cellStyle name="Dziesietny_Invoices2001Slovakia_Book1_1_Book1_Book1_DTTD chieng chan Tham lai 29-9-2009 2" xfId="3203" xr:uid="{00000000-0005-0000-0000-00005F0D0000}"/>
    <cellStyle name="Dziesiętny_Invoices2001Slovakia_Book1_1_Book1_Book1_DTTD chieng chan Tham lai 29-9-2009 2" xfId="3204" xr:uid="{00000000-0005-0000-0000-0000600D0000}"/>
    <cellStyle name="Dziesietny_Invoices2001Slovakia_Book1_1_Book1_Book1_DTTD chieng chan Tham lai 29-9-2009 2 2" xfId="3205" xr:uid="{00000000-0005-0000-0000-0000610D0000}"/>
    <cellStyle name="Dziesiętny_Invoices2001Slovakia_Book1_1_Book1_Book1_DTTD chieng chan Tham lai 29-9-2009 2 2" xfId="3206" xr:uid="{00000000-0005-0000-0000-0000620D0000}"/>
    <cellStyle name="Dziesietny_Invoices2001Slovakia_Book1_1_Book1_Book1_DTTD chieng chan Tham lai 29-9-2009 3" xfId="3207" xr:uid="{00000000-0005-0000-0000-0000630D0000}"/>
    <cellStyle name="Dziesiętny_Invoices2001Slovakia_Book1_1_Book1_Book1_DTTD chieng chan Tham lai 29-9-2009 3" xfId="3208" xr:uid="{00000000-0005-0000-0000-0000640D0000}"/>
    <cellStyle name="Dziesietny_Invoices2001Slovakia_Book1_1_Book1_Book1_DTTD chieng chan Tham lai 29-9-2009 3 2" xfId="3209" xr:uid="{00000000-0005-0000-0000-0000650D0000}"/>
    <cellStyle name="Dziesiętny_Invoices2001Slovakia_Book1_1_Book1_Book1_DTTD chieng chan Tham lai 29-9-2009 3 2" xfId="3210" xr:uid="{00000000-0005-0000-0000-0000660D0000}"/>
    <cellStyle name="Dziesietny_Invoices2001Slovakia_Book1_1_Book1_Book1_DTTD chieng chan Tham lai 29-9-2009 4" xfId="8502" xr:uid="{00000000-0005-0000-0000-0000670D0000}"/>
    <cellStyle name="Dziesiętny_Invoices2001Slovakia_Book1_1_Book1_Book1_DTTD chieng chan Tham lai 29-9-2009 4" xfId="8503" xr:uid="{00000000-0005-0000-0000-0000680D0000}"/>
    <cellStyle name="Dziesietny_Invoices2001Slovakia_Book1_1_Book1_Book1_Ke hoach 2010 (theo doi 11-8-2010)" xfId="3211" xr:uid="{00000000-0005-0000-0000-0000690D0000}"/>
    <cellStyle name="Dziesiętny_Invoices2001Slovakia_Book1_1_Book1_Book1_Ke hoach 2010 (theo doi 11-8-2010)" xfId="3212" xr:uid="{00000000-0005-0000-0000-00006A0D0000}"/>
    <cellStyle name="Dziesietny_Invoices2001Slovakia_Book1_1_Book1_Book1_Ke hoach 2010 (theo doi 11-8-2010) 2" xfId="3213" xr:uid="{00000000-0005-0000-0000-00006B0D0000}"/>
    <cellStyle name="Dziesiętny_Invoices2001Slovakia_Book1_1_Book1_Book1_Ke hoach 2010 (theo doi 11-8-2010) 2" xfId="3214" xr:uid="{00000000-0005-0000-0000-00006C0D0000}"/>
    <cellStyle name="Dziesietny_Invoices2001Slovakia_Book1_1_Book1_Book1_Ke hoach 2010 (theo doi 11-8-2010) 2 2" xfId="3215" xr:uid="{00000000-0005-0000-0000-00006D0D0000}"/>
    <cellStyle name="Dziesiętny_Invoices2001Slovakia_Book1_1_Book1_Book1_Ke hoach 2010 (theo doi 11-8-2010) 2 2" xfId="3216" xr:uid="{00000000-0005-0000-0000-00006E0D0000}"/>
    <cellStyle name="Dziesietny_Invoices2001Slovakia_Book1_1_Book1_Book1_Ke hoach 2010 (theo doi 11-8-2010) 3" xfId="3217" xr:uid="{00000000-0005-0000-0000-00006F0D0000}"/>
    <cellStyle name="Dziesiętny_Invoices2001Slovakia_Book1_1_Book1_Book1_Ke hoach 2010 (theo doi 11-8-2010) 3" xfId="3218" xr:uid="{00000000-0005-0000-0000-0000700D0000}"/>
    <cellStyle name="Dziesietny_Invoices2001Slovakia_Book1_1_Book1_Book1_Ke hoach 2010 (theo doi 11-8-2010) 3 2" xfId="3219" xr:uid="{00000000-0005-0000-0000-0000710D0000}"/>
    <cellStyle name="Dziesiętny_Invoices2001Slovakia_Book1_1_Book1_Book1_Ke hoach 2010 (theo doi 11-8-2010) 3 2" xfId="3220" xr:uid="{00000000-0005-0000-0000-0000720D0000}"/>
    <cellStyle name="Dziesietny_Invoices2001Slovakia_Book1_1_Book1_Book1_Ke hoach 2010 (theo doi 11-8-2010) 4" xfId="8504" xr:uid="{00000000-0005-0000-0000-0000730D0000}"/>
    <cellStyle name="Dziesiętny_Invoices2001Slovakia_Book1_1_Book1_Book1_Ke hoach 2010 (theo doi 11-8-2010) 4" xfId="8505" xr:uid="{00000000-0005-0000-0000-0000740D0000}"/>
    <cellStyle name="Dziesietny_Invoices2001Slovakia_Book1_1_Book1_Book1_Ke hoach 2010 (theo doi 11-8-2010)_BIEU KE HOACH  2015 (KTN 6.11 sua)" xfId="3221" xr:uid="{00000000-0005-0000-0000-0000750D0000}"/>
    <cellStyle name="Dziesiętny_Invoices2001Slovakia_Book1_1_Book1_Book1_Ke hoach 2010 (theo doi 11-8-2010)_BIEU KE HOACH  2015 (KTN 6.11 sua)" xfId="3222" xr:uid="{00000000-0005-0000-0000-0000760D0000}"/>
    <cellStyle name="Dziesietny_Invoices2001Slovakia_Book1_1_Book1_Book1_ke hoach dau thau 30-6-2010" xfId="3223" xr:uid="{00000000-0005-0000-0000-0000770D0000}"/>
    <cellStyle name="Dziesiętny_Invoices2001Slovakia_Book1_1_Book1_Book1_ke hoach dau thau 30-6-2010" xfId="3224" xr:uid="{00000000-0005-0000-0000-0000780D0000}"/>
    <cellStyle name="Dziesietny_Invoices2001Slovakia_Book1_1_Book1_Book1_ke hoach dau thau 30-6-2010 2" xfId="3225" xr:uid="{00000000-0005-0000-0000-0000790D0000}"/>
    <cellStyle name="Dziesiętny_Invoices2001Slovakia_Book1_1_Book1_Book1_ke hoach dau thau 30-6-2010 2" xfId="3226" xr:uid="{00000000-0005-0000-0000-00007A0D0000}"/>
    <cellStyle name="Dziesietny_Invoices2001Slovakia_Book1_1_Book1_Book1_ke hoach dau thau 30-6-2010 2 2" xfId="3227" xr:uid="{00000000-0005-0000-0000-00007B0D0000}"/>
    <cellStyle name="Dziesiętny_Invoices2001Slovakia_Book1_1_Book1_Book1_ke hoach dau thau 30-6-2010 2 2" xfId="3228" xr:uid="{00000000-0005-0000-0000-00007C0D0000}"/>
    <cellStyle name="Dziesietny_Invoices2001Slovakia_Book1_1_Book1_Book1_ke hoach dau thau 30-6-2010 3" xfId="3229" xr:uid="{00000000-0005-0000-0000-00007D0D0000}"/>
    <cellStyle name="Dziesiętny_Invoices2001Slovakia_Book1_1_Book1_Book1_ke hoach dau thau 30-6-2010 3" xfId="3230" xr:uid="{00000000-0005-0000-0000-00007E0D0000}"/>
    <cellStyle name="Dziesietny_Invoices2001Slovakia_Book1_1_Book1_Book1_ke hoach dau thau 30-6-2010 3 2" xfId="3231" xr:uid="{00000000-0005-0000-0000-00007F0D0000}"/>
    <cellStyle name="Dziesiętny_Invoices2001Slovakia_Book1_1_Book1_Book1_ke hoach dau thau 30-6-2010 3 2" xfId="3232" xr:uid="{00000000-0005-0000-0000-0000800D0000}"/>
    <cellStyle name="Dziesietny_Invoices2001Slovakia_Book1_1_Book1_Book1_ke hoach dau thau 30-6-2010 4" xfId="8506" xr:uid="{00000000-0005-0000-0000-0000810D0000}"/>
    <cellStyle name="Dziesiętny_Invoices2001Slovakia_Book1_1_Book1_Book1_ke hoach dau thau 30-6-2010 4" xfId="8507" xr:uid="{00000000-0005-0000-0000-0000820D0000}"/>
    <cellStyle name="Dziesietny_Invoices2001Slovakia_Book1_1_Book1_Book1_ke hoach dau thau 30-6-2010_BIEU KE HOACH  2015 (KTN 6.11 sua)" xfId="3233" xr:uid="{00000000-0005-0000-0000-0000830D0000}"/>
    <cellStyle name="Dziesiętny_Invoices2001Slovakia_Book1_1_Book1_Book1_ke hoach dau thau 30-6-2010_BIEU KE HOACH  2015 (KTN 6.11 sua)" xfId="3234" xr:uid="{00000000-0005-0000-0000-0000840D0000}"/>
    <cellStyle name="Dziesietny_Invoices2001Slovakia_Book1_1_Book1_Copy of KH PHAN BO VON ĐỐI ỨNG NAM 2011 (30 TY phuong án gop WB)" xfId="3235" xr:uid="{00000000-0005-0000-0000-0000850D0000}"/>
    <cellStyle name="Dziesiętny_Invoices2001Slovakia_Book1_1_Book1_Copy of KH PHAN BO VON ĐỐI ỨNG NAM 2011 (30 TY phuong án gop WB)" xfId="3236" xr:uid="{00000000-0005-0000-0000-0000860D0000}"/>
    <cellStyle name="Dziesietny_Invoices2001Slovakia_Book1_1_Book1_Copy of KH PHAN BO VON ĐỐI ỨNG NAM 2011 (30 TY phuong án gop WB) 2" xfId="3237" xr:uid="{00000000-0005-0000-0000-0000870D0000}"/>
    <cellStyle name="Dziesiętny_Invoices2001Slovakia_Book1_1_Book1_Copy of KH PHAN BO VON ĐỐI ỨNG NAM 2011 (30 TY phuong án gop WB) 2" xfId="3238" xr:uid="{00000000-0005-0000-0000-0000880D0000}"/>
    <cellStyle name="Dziesietny_Invoices2001Slovakia_Book1_1_Book1_Copy of KH PHAN BO VON ĐỐI ỨNG NAM 2011 (30 TY phuong án gop WB) 2 2" xfId="3239" xr:uid="{00000000-0005-0000-0000-0000890D0000}"/>
    <cellStyle name="Dziesiętny_Invoices2001Slovakia_Book1_1_Book1_Copy of KH PHAN BO VON ĐỐI ỨNG NAM 2011 (30 TY phuong án gop WB) 2 2" xfId="3240" xr:uid="{00000000-0005-0000-0000-00008A0D0000}"/>
    <cellStyle name="Dziesietny_Invoices2001Slovakia_Book1_1_Book1_Copy of KH PHAN BO VON ĐỐI ỨNG NAM 2011 (30 TY phuong án gop WB) 3" xfId="3241" xr:uid="{00000000-0005-0000-0000-00008B0D0000}"/>
    <cellStyle name="Dziesiętny_Invoices2001Slovakia_Book1_1_Book1_Copy of KH PHAN BO VON ĐỐI ỨNG NAM 2011 (30 TY phuong án gop WB) 3" xfId="3242" xr:uid="{00000000-0005-0000-0000-00008C0D0000}"/>
    <cellStyle name="Dziesietny_Invoices2001Slovakia_Book1_1_Book1_Copy of KH PHAN BO VON ĐỐI ỨNG NAM 2011 (30 TY phuong án gop WB) 3 2" xfId="3243" xr:uid="{00000000-0005-0000-0000-00008D0D0000}"/>
    <cellStyle name="Dziesiętny_Invoices2001Slovakia_Book1_1_Book1_Copy of KH PHAN BO VON ĐỐI ỨNG NAM 2011 (30 TY phuong án gop WB) 3 2" xfId="3244" xr:uid="{00000000-0005-0000-0000-00008E0D0000}"/>
    <cellStyle name="Dziesietny_Invoices2001Slovakia_Book1_1_Book1_Copy of KH PHAN BO VON ĐỐI ỨNG NAM 2011 (30 TY phuong án gop WB) 4" xfId="8508" xr:uid="{00000000-0005-0000-0000-00008F0D0000}"/>
    <cellStyle name="Dziesiętny_Invoices2001Slovakia_Book1_1_Book1_Copy of KH PHAN BO VON ĐỐI ỨNG NAM 2011 (30 TY phuong án gop WB) 4" xfId="8509" xr:uid="{00000000-0005-0000-0000-0000900D0000}"/>
    <cellStyle name="Dziesietny_Invoices2001Slovakia_Book1_1_Book1_Copy of KH PHAN BO VON ĐỐI ỨNG NAM 2011 (30 TY phuong án gop WB)_BIEU KE HOACH  2015 (KTN 6.11 sua)" xfId="3245" xr:uid="{00000000-0005-0000-0000-0000910D0000}"/>
    <cellStyle name="Dziesiętny_Invoices2001Slovakia_Book1_1_Book1_Copy of KH PHAN BO VON ĐỐI ỨNG NAM 2011 (30 TY phuong án gop WB)_BIEU KE HOACH  2015 (KTN 6.11 sua)" xfId="3246" xr:uid="{00000000-0005-0000-0000-0000920D0000}"/>
    <cellStyle name="Dziesietny_Invoices2001Slovakia_Book1_1_Book1_DTTD chieng chan Tham lai 29-9-2009" xfId="3247" xr:uid="{00000000-0005-0000-0000-0000930D0000}"/>
    <cellStyle name="Dziesiętny_Invoices2001Slovakia_Book1_1_Book1_DTTD chieng chan Tham lai 29-9-2009" xfId="3248" xr:uid="{00000000-0005-0000-0000-0000940D0000}"/>
    <cellStyle name="Dziesietny_Invoices2001Slovakia_Book1_1_Book1_DTTD chieng chan Tham lai 29-9-2009 2" xfId="3249" xr:uid="{00000000-0005-0000-0000-0000950D0000}"/>
    <cellStyle name="Dziesiętny_Invoices2001Slovakia_Book1_1_Book1_DTTD chieng chan Tham lai 29-9-2009 2" xfId="3250" xr:uid="{00000000-0005-0000-0000-0000960D0000}"/>
    <cellStyle name="Dziesietny_Invoices2001Slovakia_Book1_1_Book1_DTTD chieng chan Tham lai 29-9-2009 2 2" xfId="3251" xr:uid="{00000000-0005-0000-0000-0000970D0000}"/>
    <cellStyle name="Dziesiętny_Invoices2001Slovakia_Book1_1_Book1_DTTD chieng chan Tham lai 29-9-2009 2 2" xfId="3252" xr:uid="{00000000-0005-0000-0000-0000980D0000}"/>
    <cellStyle name="Dziesietny_Invoices2001Slovakia_Book1_1_Book1_DTTD chieng chan Tham lai 29-9-2009 3" xfId="3253" xr:uid="{00000000-0005-0000-0000-0000990D0000}"/>
    <cellStyle name="Dziesiętny_Invoices2001Slovakia_Book1_1_Book1_DTTD chieng chan Tham lai 29-9-2009 3" xfId="3254" xr:uid="{00000000-0005-0000-0000-00009A0D0000}"/>
    <cellStyle name="Dziesietny_Invoices2001Slovakia_Book1_1_Book1_DTTD chieng chan Tham lai 29-9-2009 3 2" xfId="3255" xr:uid="{00000000-0005-0000-0000-00009B0D0000}"/>
    <cellStyle name="Dziesiętny_Invoices2001Slovakia_Book1_1_Book1_DTTD chieng chan Tham lai 29-9-2009 3 2" xfId="3256" xr:uid="{00000000-0005-0000-0000-00009C0D0000}"/>
    <cellStyle name="Dziesietny_Invoices2001Slovakia_Book1_1_Book1_DTTD chieng chan Tham lai 29-9-2009 4" xfId="8510" xr:uid="{00000000-0005-0000-0000-00009D0D0000}"/>
    <cellStyle name="Dziesiętny_Invoices2001Slovakia_Book1_1_Book1_DTTD chieng chan Tham lai 29-9-2009 4" xfId="8511" xr:uid="{00000000-0005-0000-0000-00009E0D0000}"/>
    <cellStyle name="Dziesietny_Invoices2001Slovakia_Book1_1_Book1_DTTD chieng chan Tham lai 29-9-2009_BIEU KE HOACH  2015 (KTN 6.11 sua)" xfId="3257" xr:uid="{00000000-0005-0000-0000-00009F0D0000}"/>
    <cellStyle name="Dziesiętny_Invoices2001Slovakia_Book1_1_Book1_DTTD chieng chan Tham lai 29-9-2009_BIEU KE HOACH  2015 (KTN 6.11 sua)" xfId="3258" xr:uid="{00000000-0005-0000-0000-0000A00D0000}"/>
    <cellStyle name="Dziesietny_Invoices2001Slovakia_Book1_1_Book1_Du toan nuoc San Thang (GD2)" xfId="3259" xr:uid="{00000000-0005-0000-0000-0000A10D0000}"/>
    <cellStyle name="Dziesiętny_Invoices2001Slovakia_Book1_1_Book1_Du toan nuoc San Thang (GD2)" xfId="3260" xr:uid="{00000000-0005-0000-0000-0000A20D0000}"/>
    <cellStyle name="Dziesietny_Invoices2001Slovakia_Book1_1_Book1_Du toan nuoc San Thang (GD2) 2" xfId="3261" xr:uid="{00000000-0005-0000-0000-0000A30D0000}"/>
    <cellStyle name="Dziesiętny_Invoices2001Slovakia_Book1_1_Book1_Du toan nuoc San Thang (GD2) 2" xfId="3262" xr:uid="{00000000-0005-0000-0000-0000A40D0000}"/>
    <cellStyle name="Dziesietny_Invoices2001Slovakia_Book1_1_Book1_Du toan nuoc San Thang (GD2) 2 2" xfId="3263" xr:uid="{00000000-0005-0000-0000-0000A50D0000}"/>
    <cellStyle name="Dziesiętny_Invoices2001Slovakia_Book1_1_Book1_Du toan nuoc San Thang (GD2) 2 2" xfId="3264" xr:uid="{00000000-0005-0000-0000-0000A60D0000}"/>
    <cellStyle name="Dziesietny_Invoices2001Slovakia_Book1_1_Book1_Du toan nuoc San Thang (GD2) 3" xfId="3265" xr:uid="{00000000-0005-0000-0000-0000A70D0000}"/>
    <cellStyle name="Dziesiętny_Invoices2001Slovakia_Book1_1_Book1_Du toan nuoc San Thang (GD2) 3" xfId="3266" xr:uid="{00000000-0005-0000-0000-0000A80D0000}"/>
    <cellStyle name="Dziesietny_Invoices2001Slovakia_Book1_1_Book1_Du toan nuoc San Thang (GD2) 3 2" xfId="3267" xr:uid="{00000000-0005-0000-0000-0000A90D0000}"/>
    <cellStyle name="Dziesiętny_Invoices2001Slovakia_Book1_1_Book1_Du toan nuoc San Thang (GD2) 3 2" xfId="3268" xr:uid="{00000000-0005-0000-0000-0000AA0D0000}"/>
    <cellStyle name="Dziesietny_Invoices2001Slovakia_Book1_1_Book1_Du toan nuoc San Thang (GD2) 4" xfId="8512" xr:uid="{00000000-0005-0000-0000-0000AB0D0000}"/>
    <cellStyle name="Dziesiętny_Invoices2001Slovakia_Book1_1_Book1_Du toan nuoc San Thang (GD2) 4" xfId="8513" xr:uid="{00000000-0005-0000-0000-0000AC0D0000}"/>
    <cellStyle name="Dziesietny_Invoices2001Slovakia_Book1_1_Book1_Ke hoach 2010 (theo doi 11-8-2010)" xfId="3269" xr:uid="{00000000-0005-0000-0000-0000AD0D0000}"/>
    <cellStyle name="Dziesiętny_Invoices2001Slovakia_Book1_1_Book1_Ke hoach 2010 (theo doi 11-8-2010)" xfId="3270" xr:uid="{00000000-0005-0000-0000-0000AE0D0000}"/>
    <cellStyle name="Dziesietny_Invoices2001Slovakia_Book1_1_Book1_Ke hoach 2010 (theo doi 11-8-2010) 2" xfId="3271" xr:uid="{00000000-0005-0000-0000-0000AF0D0000}"/>
    <cellStyle name="Dziesiętny_Invoices2001Slovakia_Book1_1_Book1_Ke hoach 2010 (theo doi 11-8-2010) 2" xfId="3272" xr:uid="{00000000-0005-0000-0000-0000B00D0000}"/>
    <cellStyle name="Dziesietny_Invoices2001Slovakia_Book1_1_Book1_Ke hoach 2010 (theo doi 11-8-2010) 2 2" xfId="3273" xr:uid="{00000000-0005-0000-0000-0000B10D0000}"/>
    <cellStyle name="Dziesiętny_Invoices2001Slovakia_Book1_1_Book1_Ke hoach 2010 (theo doi 11-8-2010) 2 2" xfId="3274" xr:uid="{00000000-0005-0000-0000-0000B20D0000}"/>
    <cellStyle name="Dziesietny_Invoices2001Slovakia_Book1_1_Book1_Ke hoach 2010 (theo doi 11-8-2010) 3" xfId="3275" xr:uid="{00000000-0005-0000-0000-0000B30D0000}"/>
    <cellStyle name="Dziesiętny_Invoices2001Slovakia_Book1_1_Book1_Ke hoach 2010 (theo doi 11-8-2010) 3" xfId="3276" xr:uid="{00000000-0005-0000-0000-0000B40D0000}"/>
    <cellStyle name="Dziesietny_Invoices2001Slovakia_Book1_1_Book1_Ke hoach 2010 (theo doi 11-8-2010) 3 2" xfId="3277" xr:uid="{00000000-0005-0000-0000-0000B50D0000}"/>
    <cellStyle name="Dziesiętny_Invoices2001Slovakia_Book1_1_Book1_Ke hoach 2010 (theo doi 11-8-2010) 3 2" xfId="3278" xr:uid="{00000000-0005-0000-0000-0000B60D0000}"/>
    <cellStyle name="Dziesietny_Invoices2001Slovakia_Book1_1_Book1_Ke hoach 2010 (theo doi 11-8-2010) 4" xfId="8514" xr:uid="{00000000-0005-0000-0000-0000B70D0000}"/>
    <cellStyle name="Dziesiętny_Invoices2001Slovakia_Book1_1_Book1_Ke hoach 2010 (theo doi 11-8-2010) 4" xfId="8515" xr:uid="{00000000-0005-0000-0000-0000B80D0000}"/>
    <cellStyle name="Dziesietny_Invoices2001Slovakia_Book1_1_Book1_ke hoach dau thau 30-6-2010" xfId="3279" xr:uid="{00000000-0005-0000-0000-0000B90D0000}"/>
    <cellStyle name="Dziesiętny_Invoices2001Slovakia_Book1_1_Book1_ke hoach dau thau 30-6-2010" xfId="3280" xr:uid="{00000000-0005-0000-0000-0000BA0D0000}"/>
    <cellStyle name="Dziesietny_Invoices2001Slovakia_Book1_1_Book1_ke hoach dau thau 30-6-2010 2" xfId="3281" xr:uid="{00000000-0005-0000-0000-0000BB0D0000}"/>
    <cellStyle name="Dziesiętny_Invoices2001Slovakia_Book1_1_Book1_ke hoach dau thau 30-6-2010 2" xfId="3282" xr:uid="{00000000-0005-0000-0000-0000BC0D0000}"/>
    <cellStyle name="Dziesietny_Invoices2001Slovakia_Book1_1_Book1_ke hoach dau thau 30-6-2010 2 2" xfId="3283" xr:uid="{00000000-0005-0000-0000-0000BD0D0000}"/>
    <cellStyle name="Dziesiętny_Invoices2001Slovakia_Book1_1_Book1_ke hoach dau thau 30-6-2010 2 2" xfId="3284" xr:uid="{00000000-0005-0000-0000-0000BE0D0000}"/>
    <cellStyle name="Dziesietny_Invoices2001Slovakia_Book1_1_Book1_ke hoach dau thau 30-6-2010 3" xfId="3285" xr:uid="{00000000-0005-0000-0000-0000BF0D0000}"/>
    <cellStyle name="Dziesiętny_Invoices2001Slovakia_Book1_1_Book1_ke hoach dau thau 30-6-2010 3" xfId="3286" xr:uid="{00000000-0005-0000-0000-0000C00D0000}"/>
    <cellStyle name="Dziesietny_Invoices2001Slovakia_Book1_1_Book1_ke hoach dau thau 30-6-2010 3 2" xfId="3287" xr:uid="{00000000-0005-0000-0000-0000C10D0000}"/>
    <cellStyle name="Dziesiętny_Invoices2001Slovakia_Book1_1_Book1_ke hoach dau thau 30-6-2010 3 2" xfId="3288" xr:uid="{00000000-0005-0000-0000-0000C20D0000}"/>
    <cellStyle name="Dziesietny_Invoices2001Slovakia_Book1_1_Book1_ke hoach dau thau 30-6-2010 4" xfId="8516" xr:uid="{00000000-0005-0000-0000-0000C30D0000}"/>
    <cellStyle name="Dziesiętny_Invoices2001Slovakia_Book1_1_Book1_ke hoach dau thau 30-6-2010 4" xfId="8517" xr:uid="{00000000-0005-0000-0000-0000C40D0000}"/>
    <cellStyle name="Dziesietny_Invoices2001Slovakia_Book1_1_Book1_KH Von 2012 gui BKH 1" xfId="3289" xr:uid="{00000000-0005-0000-0000-0000C50D0000}"/>
    <cellStyle name="Dziesiętny_Invoices2001Slovakia_Book1_1_Book1_KH Von 2012 gui BKH 1" xfId="3290" xr:uid="{00000000-0005-0000-0000-0000C60D0000}"/>
    <cellStyle name="Dziesietny_Invoices2001Slovakia_Book1_1_Book1_KH Von 2012 gui BKH 1 2" xfId="3291" xr:uid="{00000000-0005-0000-0000-0000C70D0000}"/>
    <cellStyle name="Dziesiętny_Invoices2001Slovakia_Book1_1_Book1_KH Von 2012 gui BKH 1 2" xfId="3292" xr:uid="{00000000-0005-0000-0000-0000C80D0000}"/>
    <cellStyle name="Dziesietny_Invoices2001Slovakia_Book1_1_Book1_KH Von 2012 gui BKH 1 2 2" xfId="3293" xr:uid="{00000000-0005-0000-0000-0000C90D0000}"/>
    <cellStyle name="Dziesiętny_Invoices2001Slovakia_Book1_1_Book1_KH Von 2012 gui BKH 1 2 2" xfId="3294" xr:uid="{00000000-0005-0000-0000-0000CA0D0000}"/>
    <cellStyle name="Dziesietny_Invoices2001Slovakia_Book1_1_Book1_KH Von 2012 gui BKH 1 3" xfId="3295" xr:uid="{00000000-0005-0000-0000-0000CB0D0000}"/>
    <cellStyle name="Dziesiętny_Invoices2001Slovakia_Book1_1_Book1_KH Von 2012 gui BKH 1 3" xfId="3296" xr:uid="{00000000-0005-0000-0000-0000CC0D0000}"/>
    <cellStyle name="Dziesietny_Invoices2001Slovakia_Book1_1_Book1_KH Von 2012 gui BKH 1 3 2" xfId="3297" xr:uid="{00000000-0005-0000-0000-0000CD0D0000}"/>
    <cellStyle name="Dziesiętny_Invoices2001Slovakia_Book1_1_Book1_KH Von 2012 gui BKH 1 3 2" xfId="3298" xr:uid="{00000000-0005-0000-0000-0000CE0D0000}"/>
    <cellStyle name="Dziesietny_Invoices2001Slovakia_Book1_1_Book1_KH Von 2012 gui BKH 1 4" xfId="8518" xr:uid="{00000000-0005-0000-0000-0000CF0D0000}"/>
    <cellStyle name="Dziesiętny_Invoices2001Slovakia_Book1_1_Book1_KH Von 2012 gui BKH 1 4" xfId="8519" xr:uid="{00000000-0005-0000-0000-0000D00D0000}"/>
    <cellStyle name="Dziesietny_Invoices2001Slovakia_Book1_1_Book1_KH Von 2012 gui BKH 1_BIEU KE HOACH  2015 (KTN 6.11 sua)" xfId="3299" xr:uid="{00000000-0005-0000-0000-0000D10D0000}"/>
    <cellStyle name="Dziesiętny_Invoices2001Slovakia_Book1_1_Book1_KH Von 2012 gui BKH 1_BIEU KE HOACH  2015 (KTN 6.11 sua)" xfId="3300" xr:uid="{00000000-0005-0000-0000-0000D20D0000}"/>
    <cellStyle name="Dziesietny_Invoices2001Slovakia_Book1_1_Book1_QD ke hoach dau thau" xfId="3301" xr:uid="{00000000-0005-0000-0000-0000D30D0000}"/>
    <cellStyle name="Dziesiętny_Invoices2001Slovakia_Book1_1_Book1_QD ke hoach dau thau" xfId="3302" xr:uid="{00000000-0005-0000-0000-0000D40D0000}"/>
    <cellStyle name="Dziesietny_Invoices2001Slovakia_Book1_1_Book1_QD ke hoach dau thau 2" xfId="3303" xr:uid="{00000000-0005-0000-0000-0000D50D0000}"/>
    <cellStyle name="Dziesiętny_Invoices2001Slovakia_Book1_1_Book1_QD ke hoach dau thau 2" xfId="3304" xr:uid="{00000000-0005-0000-0000-0000D60D0000}"/>
    <cellStyle name="Dziesietny_Invoices2001Slovakia_Book1_1_Book1_QD ke hoach dau thau 2 2" xfId="3305" xr:uid="{00000000-0005-0000-0000-0000D70D0000}"/>
    <cellStyle name="Dziesiętny_Invoices2001Slovakia_Book1_1_Book1_QD ke hoach dau thau 2 2" xfId="3306" xr:uid="{00000000-0005-0000-0000-0000D80D0000}"/>
    <cellStyle name="Dziesietny_Invoices2001Slovakia_Book1_1_Book1_QD ke hoach dau thau 3" xfId="3307" xr:uid="{00000000-0005-0000-0000-0000D90D0000}"/>
    <cellStyle name="Dziesiętny_Invoices2001Slovakia_Book1_1_Book1_QD ke hoach dau thau 3" xfId="3308" xr:uid="{00000000-0005-0000-0000-0000DA0D0000}"/>
    <cellStyle name="Dziesietny_Invoices2001Slovakia_Book1_1_Book1_QD ke hoach dau thau 3 2" xfId="3309" xr:uid="{00000000-0005-0000-0000-0000DB0D0000}"/>
    <cellStyle name="Dziesiętny_Invoices2001Slovakia_Book1_1_Book1_QD ke hoach dau thau 3 2" xfId="3310" xr:uid="{00000000-0005-0000-0000-0000DC0D0000}"/>
    <cellStyle name="Dziesietny_Invoices2001Slovakia_Book1_1_Book1_QD ke hoach dau thau 4" xfId="8520" xr:uid="{00000000-0005-0000-0000-0000DD0D0000}"/>
    <cellStyle name="Dziesiętny_Invoices2001Slovakia_Book1_1_Book1_QD ke hoach dau thau 4" xfId="8521" xr:uid="{00000000-0005-0000-0000-0000DE0D0000}"/>
    <cellStyle name="Dziesietny_Invoices2001Slovakia_Book1_1_Book1_tien luong" xfId="3311" xr:uid="{00000000-0005-0000-0000-0000DF0D0000}"/>
    <cellStyle name="Dziesiętny_Invoices2001Slovakia_Book1_1_Book1_tien luong" xfId="3312" xr:uid="{00000000-0005-0000-0000-0000E00D0000}"/>
    <cellStyle name="Dziesietny_Invoices2001Slovakia_Book1_1_Book1_Tien luong chuan 01" xfId="3313" xr:uid="{00000000-0005-0000-0000-0000E10D0000}"/>
    <cellStyle name="Dziesiętny_Invoices2001Slovakia_Book1_1_Book1_Tien luong chuan 01" xfId="3314" xr:uid="{00000000-0005-0000-0000-0000E20D0000}"/>
    <cellStyle name="Dziesietny_Invoices2001Slovakia_Book1_1_Book1_tinh toan hoang ha" xfId="3315" xr:uid="{00000000-0005-0000-0000-0000E30D0000}"/>
    <cellStyle name="Dziesiętny_Invoices2001Slovakia_Book1_1_Book1_tinh toan hoang ha" xfId="3316" xr:uid="{00000000-0005-0000-0000-0000E40D0000}"/>
    <cellStyle name="Dziesietny_Invoices2001Slovakia_Book1_1_Book1_tinh toan hoang ha 2" xfId="3317" xr:uid="{00000000-0005-0000-0000-0000E50D0000}"/>
    <cellStyle name="Dziesiętny_Invoices2001Slovakia_Book1_1_Book1_tinh toan hoang ha 2" xfId="3318" xr:uid="{00000000-0005-0000-0000-0000E60D0000}"/>
    <cellStyle name="Dziesietny_Invoices2001Slovakia_Book1_1_Book1_tinh toan hoang ha 2 2" xfId="3319" xr:uid="{00000000-0005-0000-0000-0000E70D0000}"/>
    <cellStyle name="Dziesiętny_Invoices2001Slovakia_Book1_1_Book1_tinh toan hoang ha 2 2" xfId="3320" xr:uid="{00000000-0005-0000-0000-0000E80D0000}"/>
    <cellStyle name="Dziesietny_Invoices2001Slovakia_Book1_1_Book1_tinh toan hoang ha 3" xfId="3321" xr:uid="{00000000-0005-0000-0000-0000E90D0000}"/>
    <cellStyle name="Dziesiętny_Invoices2001Slovakia_Book1_1_Book1_tinh toan hoang ha 3" xfId="3322" xr:uid="{00000000-0005-0000-0000-0000EA0D0000}"/>
    <cellStyle name="Dziesietny_Invoices2001Slovakia_Book1_1_Book1_tinh toan hoang ha 3 2" xfId="3323" xr:uid="{00000000-0005-0000-0000-0000EB0D0000}"/>
    <cellStyle name="Dziesiętny_Invoices2001Slovakia_Book1_1_Book1_tinh toan hoang ha 3 2" xfId="3324" xr:uid="{00000000-0005-0000-0000-0000EC0D0000}"/>
    <cellStyle name="Dziesietny_Invoices2001Slovakia_Book1_1_Book1_tinh toan hoang ha 4" xfId="8522" xr:uid="{00000000-0005-0000-0000-0000ED0D0000}"/>
    <cellStyle name="Dziesiętny_Invoices2001Slovakia_Book1_1_Book1_tinh toan hoang ha 4" xfId="8523" xr:uid="{00000000-0005-0000-0000-0000EE0D0000}"/>
    <cellStyle name="Dziesietny_Invoices2001Slovakia_Book1_1_Book1_Tong von ĐTPT" xfId="3325" xr:uid="{00000000-0005-0000-0000-0000EF0D0000}"/>
    <cellStyle name="Dziesiętny_Invoices2001Slovakia_Book1_1_Book1_Tong von ĐTPT" xfId="3326" xr:uid="{00000000-0005-0000-0000-0000F00D0000}"/>
    <cellStyle name="Dziesietny_Invoices2001Slovakia_Book1_1_Book1_Tong von ĐTPT 2" xfId="3327" xr:uid="{00000000-0005-0000-0000-0000F10D0000}"/>
    <cellStyle name="Dziesiętny_Invoices2001Slovakia_Book1_1_Book1_Tong von ĐTPT 2" xfId="3328" xr:uid="{00000000-0005-0000-0000-0000F20D0000}"/>
    <cellStyle name="Dziesietny_Invoices2001Slovakia_Book1_1_Book1_Tong von ĐTPT 2 2" xfId="3329" xr:uid="{00000000-0005-0000-0000-0000F30D0000}"/>
    <cellStyle name="Dziesiętny_Invoices2001Slovakia_Book1_1_Book1_Tong von ĐTPT 2 2" xfId="3330" xr:uid="{00000000-0005-0000-0000-0000F40D0000}"/>
    <cellStyle name="Dziesietny_Invoices2001Slovakia_Book1_1_Book1_Tong von ĐTPT 3" xfId="3331" xr:uid="{00000000-0005-0000-0000-0000F50D0000}"/>
    <cellStyle name="Dziesiętny_Invoices2001Slovakia_Book1_1_Book1_Tong von ĐTPT 3" xfId="3332" xr:uid="{00000000-0005-0000-0000-0000F60D0000}"/>
    <cellStyle name="Dziesietny_Invoices2001Slovakia_Book1_1_Book1_Tong von ĐTPT 3 2" xfId="3333" xr:uid="{00000000-0005-0000-0000-0000F70D0000}"/>
    <cellStyle name="Dziesiętny_Invoices2001Slovakia_Book1_1_Book1_Tong von ĐTPT 3 2" xfId="3334" xr:uid="{00000000-0005-0000-0000-0000F80D0000}"/>
    <cellStyle name="Dziesietny_Invoices2001Slovakia_Book1_1_Book1_Tong von ĐTPT 4" xfId="8524" xr:uid="{00000000-0005-0000-0000-0000F90D0000}"/>
    <cellStyle name="Dziesiętny_Invoices2001Slovakia_Book1_1_Book1_Tong von ĐTPT 4" xfId="8525" xr:uid="{00000000-0005-0000-0000-0000FA0D0000}"/>
    <cellStyle name="Dziesietny_Invoices2001Slovakia_Book1_1_Copy of KH PHAN BO VON ĐỐI ỨNG NAM 2011 (30 TY phuong án gop WB)" xfId="3335" xr:uid="{00000000-0005-0000-0000-0000FB0D0000}"/>
    <cellStyle name="Dziesiętny_Invoices2001Slovakia_Book1_1_Copy of KH PHAN BO VON ĐỐI ỨNG NAM 2011 (30 TY phuong án gop WB)" xfId="3336" xr:uid="{00000000-0005-0000-0000-0000FC0D0000}"/>
    <cellStyle name="Dziesietny_Invoices2001Slovakia_Book1_1_Copy of KH PHAN BO VON ĐỐI ỨNG NAM 2011 (30 TY phuong án gop WB) 2" xfId="3337" xr:uid="{00000000-0005-0000-0000-0000FD0D0000}"/>
    <cellStyle name="Dziesiętny_Invoices2001Slovakia_Book1_1_Copy of KH PHAN BO VON ĐỐI ỨNG NAM 2011 (30 TY phuong án gop WB) 2" xfId="3338" xr:uid="{00000000-0005-0000-0000-0000FE0D0000}"/>
    <cellStyle name="Dziesietny_Invoices2001Slovakia_Book1_1_Copy of KH PHAN BO VON ĐỐI ỨNG NAM 2011 (30 TY phuong án gop WB) 2 2" xfId="3339" xr:uid="{00000000-0005-0000-0000-0000FF0D0000}"/>
    <cellStyle name="Dziesiętny_Invoices2001Slovakia_Book1_1_Copy of KH PHAN BO VON ĐỐI ỨNG NAM 2011 (30 TY phuong án gop WB) 2 2" xfId="3340" xr:uid="{00000000-0005-0000-0000-0000000E0000}"/>
    <cellStyle name="Dziesietny_Invoices2001Slovakia_Book1_1_Copy of KH PHAN BO VON ĐỐI ỨNG NAM 2011 (30 TY phuong án gop WB) 3" xfId="3341" xr:uid="{00000000-0005-0000-0000-0000010E0000}"/>
    <cellStyle name="Dziesiętny_Invoices2001Slovakia_Book1_1_Copy of KH PHAN BO VON ĐỐI ỨNG NAM 2011 (30 TY phuong án gop WB) 3" xfId="3342" xr:uid="{00000000-0005-0000-0000-0000020E0000}"/>
    <cellStyle name="Dziesietny_Invoices2001Slovakia_Book1_1_Copy of KH PHAN BO VON ĐỐI ỨNG NAM 2011 (30 TY phuong án gop WB) 3 2" xfId="3343" xr:uid="{00000000-0005-0000-0000-0000030E0000}"/>
    <cellStyle name="Dziesiętny_Invoices2001Slovakia_Book1_1_Copy of KH PHAN BO VON ĐỐI ỨNG NAM 2011 (30 TY phuong án gop WB) 3 2" xfId="3344" xr:uid="{00000000-0005-0000-0000-0000040E0000}"/>
    <cellStyle name="Dziesietny_Invoices2001Slovakia_Book1_1_Copy of KH PHAN BO VON ĐỐI ỨNG NAM 2011 (30 TY phuong án gop WB) 4" xfId="8526" xr:uid="{00000000-0005-0000-0000-0000050E0000}"/>
    <cellStyle name="Dziesiętny_Invoices2001Slovakia_Book1_1_Copy of KH PHAN BO VON ĐỐI ỨNG NAM 2011 (30 TY phuong án gop WB) 4" xfId="8527" xr:uid="{00000000-0005-0000-0000-0000060E0000}"/>
    <cellStyle name="Dziesietny_Invoices2001Slovakia_Book1_1_Copy of KH PHAN BO VON ĐỐI ỨNG NAM 2011 (30 TY phuong án gop WB)_BIEU KE HOACH  2015 (KTN 6.11 sua)" xfId="3345" xr:uid="{00000000-0005-0000-0000-0000070E0000}"/>
    <cellStyle name="Dziesiętny_Invoices2001Slovakia_Book1_1_Copy of KH PHAN BO VON ĐỐI ỨNG NAM 2011 (30 TY phuong án gop WB)_BIEU KE HOACH  2015 (KTN 6.11 sua)" xfId="3346" xr:uid="{00000000-0005-0000-0000-0000080E0000}"/>
    <cellStyle name="Dziesietny_Invoices2001Slovakia_Book1_1_Danh Mục KCM trinh BKH 2011 (BS 30A)" xfId="3347" xr:uid="{00000000-0005-0000-0000-0000090E0000}"/>
    <cellStyle name="Dziesiętny_Invoices2001Slovakia_Book1_1_Danh Mục KCM trinh BKH 2011 (BS 30A)" xfId="3348" xr:uid="{00000000-0005-0000-0000-00000A0E0000}"/>
    <cellStyle name="Dziesietny_Invoices2001Slovakia_Book1_1_DTTD chieng chan Tham lai 29-9-2009" xfId="3349" xr:uid="{00000000-0005-0000-0000-00000B0E0000}"/>
    <cellStyle name="Dziesiętny_Invoices2001Slovakia_Book1_1_DTTD chieng chan Tham lai 29-9-2009" xfId="3350" xr:uid="{00000000-0005-0000-0000-00000C0E0000}"/>
    <cellStyle name="Dziesietny_Invoices2001Slovakia_Book1_1_DTTD chieng chan Tham lai 29-9-2009 2" xfId="3351" xr:uid="{00000000-0005-0000-0000-00000D0E0000}"/>
    <cellStyle name="Dziesiętny_Invoices2001Slovakia_Book1_1_DTTD chieng chan Tham lai 29-9-2009 2" xfId="3352" xr:uid="{00000000-0005-0000-0000-00000E0E0000}"/>
    <cellStyle name="Dziesietny_Invoices2001Slovakia_Book1_1_DTTD chieng chan Tham lai 29-9-2009 2 2" xfId="3353" xr:uid="{00000000-0005-0000-0000-00000F0E0000}"/>
    <cellStyle name="Dziesiętny_Invoices2001Slovakia_Book1_1_DTTD chieng chan Tham lai 29-9-2009 2 2" xfId="3354" xr:uid="{00000000-0005-0000-0000-0000100E0000}"/>
    <cellStyle name="Dziesietny_Invoices2001Slovakia_Book1_1_DTTD chieng chan Tham lai 29-9-2009 3" xfId="3355" xr:uid="{00000000-0005-0000-0000-0000110E0000}"/>
    <cellStyle name="Dziesiętny_Invoices2001Slovakia_Book1_1_DTTD chieng chan Tham lai 29-9-2009 3" xfId="3356" xr:uid="{00000000-0005-0000-0000-0000120E0000}"/>
    <cellStyle name="Dziesietny_Invoices2001Slovakia_Book1_1_DTTD chieng chan Tham lai 29-9-2009 3 2" xfId="3357" xr:uid="{00000000-0005-0000-0000-0000130E0000}"/>
    <cellStyle name="Dziesiętny_Invoices2001Slovakia_Book1_1_DTTD chieng chan Tham lai 29-9-2009 3 2" xfId="3358" xr:uid="{00000000-0005-0000-0000-0000140E0000}"/>
    <cellStyle name="Dziesietny_Invoices2001Slovakia_Book1_1_DTTD chieng chan Tham lai 29-9-2009 4" xfId="8528" xr:uid="{00000000-0005-0000-0000-0000150E0000}"/>
    <cellStyle name="Dziesiętny_Invoices2001Slovakia_Book1_1_DTTD chieng chan Tham lai 29-9-2009 4" xfId="8529" xr:uid="{00000000-0005-0000-0000-0000160E0000}"/>
    <cellStyle name="Dziesietny_Invoices2001Slovakia_Book1_1_DTTD chieng chan Tham lai 29-9-2009_BIEU KE HOACH  2015 (KTN 6.11 sua)" xfId="3359" xr:uid="{00000000-0005-0000-0000-0000170E0000}"/>
    <cellStyle name="Dziesiętny_Invoices2001Slovakia_Book1_1_DTTD chieng chan Tham lai 29-9-2009_BIEU KE HOACH  2015 (KTN 6.11 sua)" xfId="3360" xr:uid="{00000000-0005-0000-0000-0000180E0000}"/>
    <cellStyle name="Dziesietny_Invoices2001Slovakia_Book1_1_Du toan nuoc San Thang (GD2)" xfId="3361" xr:uid="{00000000-0005-0000-0000-0000190E0000}"/>
    <cellStyle name="Dziesiętny_Invoices2001Slovakia_Book1_1_Du toan nuoc San Thang (GD2)" xfId="3362" xr:uid="{00000000-0005-0000-0000-00001A0E0000}"/>
    <cellStyle name="Dziesietny_Invoices2001Slovakia_Book1_1_Du toan nuoc San Thang (GD2) 2" xfId="3363" xr:uid="{00000000-0005-0000-0000-00001B0E0000}"/>
    <cellStyle name="Dziesiętny_Invoices2001Slovakia_Book1_1_Du toan nuoc San Thang (GD2) 2" xfId="3364" xr:uid="{00000000-0005-0000-0000-00001C0E0000}"/>
    <cellStyle name="Dziesietny_Invoices2001Slovakia_Book1_1_Du toan nuoc San Thang (GD2) 2 2" xfId="3365" xr:uid="{00000000-0005-0000-0000-00001D0E0000}"/>
    <cellStyle name="Dziesiętny_Invoices2001Slovakia_Book1_1_Du toan nuoc San Thang (GD2) 2 2" xfId="3366" xr:uid="{00000000-0005-0000-0000-00001E0E0000}"/>
    <cellStyle name="Dziesietny_Invoices2001Slovakia_Book1_1_Du toan nuoc San Thang (GD2) 3" xfId="3367" xr:uid="{00000000-0005-0000-0000-00001F0E0000}"/>
    <cellStyle name="Dziesiętny_Invoices2001Slovakia_Book1_1_Du toan nuoc San Thang (GD2) 3" xfId="3368" xr:uid="{00000000-0005-0000-0000-0000200E0000}"/>
    <cellStyle name="Dziesietny_Invoices2001Slovakia_Book1_1_Du toan nuoc San Thang (GD2) 3 2" xfId="3369" xr:uid="{00000000-0005-0000-0000-0000210E0000}"/>
    <cellStyle name="Dziesiętny_Invoices2001Slovakia_Book1_1_Du toan nuoc San Thang (GD2) 3 2" xfId="3370" xr:uid="{00000000-0005-0000-0000-0000220E0000}"/>
    <cellStyle name="Dziesietny_Invoices2001Slovakia_Book1_1_Du toan nuoc San Thang (GD2) 4" xfId="3371" xr:uid="{00000000-0005-0000-0000-0000230E0000}"/>
    <cellStyle name="Dziesiętny_Invoices2001Slovakia_Book1_1_Du toan nuoc San Thang (GD2) 4" xfId="3372" xr:uid="{00000000-0005-0000-0000-0000240E0000}"/>
    <cellStyle name="Dziesietny_Invoices2001Slovakia_Book1_1_Ke hoach 2010 (theo doi 11-8-2010)" xfId="3373" xr:uid="{00000000-0005-0000-0000-0000250E0000}"/>
    <cellStyle name="Dziesiętny_Invoices2001Slovakia_Book1_1_Ke hoach 2010 (theo doi 11-8-2010)" xfId="3374" xr:uid="{00000000-0005-0000-0000-0000260E0000}"/>
    <cellStyle name="Dziesietny_Invoices2001Slovakia_Book1_1_Ke hoach 2010 (theo doi 11-8-2010) 2" xfId="3375" xr:uid="{00000000-0005-0000-0000-0000270E0000}"/>
    <cellStyle name="Dziesiętny_Invoices2001Slovakia_Book1_1_Ke hoach 2010 (theo doi 11-8-2010) 2" xfId="3376" xr:uid="{00000000-0005-0000-0000-0000280E0000}"/>
    <cellStyle name="Dziesietny_Invoices2001Slovakia_Book1_1_Ke hoach 2010 (theo doi 11-8-2010) 2 2" xfId="3377" xr:uid="{00000000-0005-0000-0000-0000290E0000}"/>
    <cellStyle name="Dziesiętny_Invoices2001Slovakia_Book1_1_Ke hoach 2010 (theo doi 11-8-2010) 2 2" xfId="3378" xr:uid="{00000000-0005-0000-0000-00002A0E0000}"/>
    <cellStyle name="Dziesietny_Invoices2001Slovakia_Book1_1_Ke hoach 2010 (theo doi 11-8-2010) 3" xfId="3379" xr:uid="{00000000-0005-0000-0000-00002B0E0000}"/>
    <cellStyle name="Dziesiętny_Invoices2001Slovakia_Book1_1_Ke hoach 2010 (theo doi 11-8-2010) 3" xfId="3380" xr:uid="{00000000-0005-0000-0000-00002C0E0000}"/>
    <cellStyle name="Dziesietny_Invoices2001Slovakia_Book1_1_Ke hoach 2010 (theo doi 11-8-2010) 3 2" xfId="3381" xr:uid="{00000000-0005-0000-0000-00002D0E0000}"/>
    <cellStyle name="Dziesiętny_Invoices2001Slovakia_Book1_1_Ke hoach 2010 (theo doi 11-8-2010) 3 2" xfId="3382" xr:uid="{00000000-0005-0000-0000-00002E0E0000}"/>
    <cellStyle name="Dziesietny_Invoices2001Slovakia_Book1_1_Ke hoach 2010 (theo doi 11-8-2010) 4" xfId="3383" xr:uid="{00000000-0005-0000-0000-00002F0E0000}"/>
    <cellStyle name="Dziesiętny_Invoices2001Slovakia_Book1_1_Ke hoach 2010 (theo doi 11-8-2010) 4" xfId="3384" xr:uid="{00000000-0005-0000-0000-0000300E0000}"/>
    <cellStyle name="Dziesietny_Invoices2001Slovakia_Book1_1_Ke hoach 2010 ngay 31-01" xfId="3385" xr:uid="{00000000-0005-0000-0000-0000310E0000}"/>
    <cellStyle name="Dziesiętny_Invoices2001Slovakia_Book1_1_Ke hoach 2010 ngay 31-01" xfId="3386" xr:uid="{00000000-0005-0000-0000-0000320E0000}"/>
    <cellStyle name="Dziesietny_Invoices2001Slovakia_Book1_1_Ke hoach 2010 ngay 31-01 2" xfId="3387" xr:uid="{00000000-0005-0000-0000-0000330E0000}"/>
    <cellStyle name="Dziesiętny_Invoices2001Slovakia_Book1_1_Ke hoach 2010 ngay 31-01 2" xfId="3388" xr:uid="{00000000-0005-0000-0000-0000340E0000}"/>
    <cellStyle name="Dziesietny_Invoices2001Slovakia_Book1_1_Ke hoach 2010 ngay 31-01 2 2" xfId="3389" xr:uid="{00000000-0005-0000-0000-0000350E0000}"/>
    <cellStyle name="Dziesiętny_Invoices2001Slovakia_Book1_1_Ke hoach 2010 ngay 31-01 2 2" xfId="3390" xr:uid="{00000000-0005-0000-0000-0000360E0000}"/>
    <cellStyle name="Dziesietny_Invoices2001Slovakia_Book1_1_Ke hoach 2010 ngay 31-01 3" xfId="3391" xr:uid="{00000000-0005-0000-0000-0000370E0000}"/>
    <cellStyle name="Dziesiętny_Invoices2001Slovakia_Book1_1_Ke hoach 2010 ngay 31-01 3" xfId="3392" xr:uid="{00000000-0005-0000-0000-0000380E0000}"/>
    <cellStyle name="Dziesietny_Invoices2001Slovakia_Book1_1_Ke hoach 2010 ngay 31-01 3 2" xfId="3393" xr:uid="{00000000-0005-0000-0000-0000390E0000}"/>
    <cellStyle name="Dziesiętny_Invoices2001Slovakia_Book1_1_Ke hoach 2010 ngay 31-01 3 2" xfId="3394" xr:uid="{00000000-0005-0000-0000-00003A0E0000}"/>
    <cellStyle name="Dziesietny_Invoices2001Slovakia_Book1_1_Ke hoach 2010 ngay 31-01 4" xfId="3395" xr:uid="{00000000-0005-0000-0000-00003B0E0000}"/>
    <cellStyle name="Dziesiętny_Invoices2001Slovakia_Book1_1_Ke hoach 2010 ngay 31-01 4" xfId="3396" xr:uid="{00000000-0005-0000-0000-00003C0E0000}"/>
    <cellStyle name="Dziesietny_Invoices2001Slovakia_Book1_1_ke hoach dau thau 30-6-2010" xfId="3397" xr:uid="{00000000-0005-0000-0000-00003D0E0000}"/>
    <cellStyle name="Dziesiętny_Invoices2001Slovakia_Book1_1_ke hoach dau thau 30-6-2010" xfId="3398" xr:uid="{00000000-0005-0000-0000-00003E0E0000}"/>
    <cellStyle name="Dziesietny_Invoices2001Slovakia_Book1_1_ke hoach dau thau 30-6-2010 2" xfId="3399" xr:uid="{00000000-0005-0000-0000-00003F0E0000}"/>
    <cellStyle name="Dziesiętny_Invoices2001Slovakia_Book1_1_ke hoach dau thau 30-6-2010 2" xfId="3400" xr:uid="{00000000-0005-0000-0000-0000400E0000}"/>
    <cellStyle name="Dziesietny_Invoices2001Slovakia_Book1_1_ke hoach dau thau 30-6-2010 2 2" xfId="3401" xr:uid="{00000000-0005-0000-0000-0000410E0000}"/>
    <cellStyle name="Dziesiętny_Invoices2001Slovakia_Book1_1_ke hoach dau thau 30-6-2010 2 2" xfId="3402" xr:uid="{00000000-0005-0000-0000-0000420E0000}"/>
    <cellStyle name="Dziesietny_Invoices2001Slovakia_Book1_1_ke hoach dau thau 30-6-2010 3" xfId="3403" xr:uid="{00000000-0005-0000-0000-0000430E0000}"/>
    <cellStyle name="Dziesiętny_Invoices2001Slovakia_Book1_1_ke hoach dau thau 30-6-2010 3" xfId="3404" xr:uid="{00000000-0005-0000-0000-0000440E0000}"/>
    <cellStyle name="Dziesietny_Invoices2001Slovakia_Book1_1_ke hoach dau thau 30-6-2010 3 2" xfId="3405" xr:uid="{00000000-0005-0000-0000-0000450E0000}"/>
    <cellStyle name="Dziesiętny_Invoices2001Slovakia_Book1_1_ke hoach dau thau 30-6-2010 3 2" xfId="3406" xr:uid="{00000000-0005-0000-0000-0000460E0000}"/>
    <cellStyle name="Dziesietny_Invoices2001Slovakia_Book1_1_ke hoach dau thau 30-6-2010 4" xfId="3407" xr:uid="{00000000-0005-0000-0000-0000470E0000}"/>
    <cellStyle name="Dziesiętny_Invoices2001Slovakia_Book1_1_ke hoach dau thau 30-6-2010 4" xfId="3408" xr:uid="{00000000-0005-0000-0000-0000480E0000}"/>
    <cellStyle name="Dziesietny_Invoices2001Slovakia_Book1_1_KH Von 2012 gui BKH 1" xfId="3409" xr:uid="{00000000-0005-0000-0000-0000490E0000}"/>
    <cellStyle name="Dziesiętny_Invoices2001Slovakia_Book1_1_KH Von 2012 gui BKH 1" xfId="3410" xr:uid="{00000000-0005-0000-0000-00004A0E0000}"/>
    <cellStyle name="Dziesietny_Invoices2001Slovakia_Book1_1_KH Von 2012 gui BKH 1 2" xfId="3411" xr:uid="{00000000-0005-0000-0000-00004B0E0000}"/>
    <cellStyle name="Dziesiętny_Invoices2001Slovakia_Book1_1_KH Von 2012 gui BKH 1 2" xfId="3412" xr:uid="{00000000-0005-0000-0000-00004C0E0000}"/>
    <cellStyle name="Dziesietny_Invoices2001Slovakia_Book1_1_KH Von 2012 gui BKH 1 2 2" xfId="3413" xr:uid="{00000000-0005-0000-0000-00004D0E0000}"/>
    <cellStyle name="Dziesiętny_Invoices2001Slovakia_Book1_1_KH Von 2012 gui BKH 1 2 2" xfId="3414" xr:uid="{00000000-0005-0000-0000-00004E0E0000}"/>
    <cellStyle name="Dziesietny_Invoices2001Slovakia_Book1_1_KH Von 2012 gui BKH 1 3" xfId="3415" xr:uid="{00000000-0005-0000-0000-00004F0E0000}"/>
    <cellStyle name="Dziesiętny_Invoices2001Slovakia_Book1_1_KH Von 2012 gui BKH 1 3" xfId="3416" xr:uid="{00000000-0005-0000-0000-0000500E0000}"/>
    <cellStyle name="Dziesietny_Invoices2001Slovakia_Book1_1_KH Von 2012 gui BKH 1 3 2" xfId="3417" xr:uid="{00000000-0005-0000-0000-0000510E0000}"/>
    <cellStyle name="Dziesiętny_Invoices2001Slovakia_Book1_1_KH Von 2012 gui BKH 1 3 2" xfId="3418" xr:uid="{00000000-0005-0000-0000-0000520E0000}"/>
    <cellStyle name="Dziesietny_Invoices2001Slovakia_Book1_1_KH Von 2012 gui BKH 1 4" xfId="8530" xr:uid="{00000000-0005-0000-0000-0000530E0000}"/>
    <cellStyle name="Dziesiętny_Invoices2001Slovakia_Book1_1_KH Von 2012 gui BKH 1 4" xfId="8531" xr:uid="{00000000-0005-0000-0000-0000540E0000}"/>
    <cellStyle name="Dziesietny_Invoices2001Slovakia_Book1_1_KH Von 2012 gui BKH 1_BIEU KE HOACH  2015 (KTN 6.11 sua)" xfId="3419" xr:uid="{00000000-0005-0000-0000-0000550E0000}"/>
    <cellStyle name="Dziesiętny_Invoices2001Slovakia_Book1_1_KH Von 2012 gui BKH 1_BIEU KE HOACH  2015 (KTN 6.11 sua)" xfId="3420" xr:uid="{00000000-0005-0000-0000-0000560E0000}"/>
    <cellStyle name="Dziesietny_Invoices2001Slovakia_Book1_1_KH Von 2012 gui BKH 2" xfId="3421" xr:uid="{00000000-0005-0000-0000-0000570E0000}"/>
    <cellStyle name="Dziesiętny_Invoices2001Slovakia_Book1_1_KH Von 2012 gui BKH 2" xfId="3422" xr:uid="{00000000-0005-0000-0000-0000580E0000}"/>
    <cellStyle name="Dziesietny_Invoices2001Slovakia_Book1_1_KH Von 2012 gui BKH 2 2" xfId="3423" xr:uid="{00000000-0005-0000-0000-0000590E0000}"/>
    <cellStyle name="Dziesiętny_Invoices2001Slovakia_Book1_1_KH Von 2012 gui BKH 2 2" xfId="3424" xr:uid="{00000000-0005-0000-0000-00005A0E0000}"/>
    <cellStyle name="Dziesietny_Invoices2001Slovakia_Book1_1_KH Von 2012 gui BKH 2 2 2" xfId="3425" xr:uid="{00000000-0005-0000-0000-00005B0E0000}"/>
    <cellStyle name="Dziesiętny_Invoices2001Slovakia_Book1_1_KH Von 2012 gui BKH 2 2 2" xfId="3426" xr:uid="{00000000-0005-0000-0000-00005C0E0000}"/>
    <cellStyle name="Dziesietny_Invoices2001Slovakia_Book1_1_KH Von 2012 gui BKH 2 3" xfId="3427" xr:uid="{00000000-0005-0000-0000-00005D0E0000}"/>
    <cellStyle name="Dziesiętny_Invoices2001Slovakia_Book1_1_KH Von 2012 gui BKH 2 3" xfId="3428" xr:uid="{00000000-0005-0000-0000-00005E0E0000}"/>
    <cellStyle name="Dziesietny_Invoices2001Slovakia_Book1_1_KH Von 2012 gui BKH 2 3 2" xfId="3429" xr:uid="{00000000-0005-0000-0000-00005F0E0000}"/>
    <cellStyle name="Dziesiętny_Invoices2001Slovakia_Book1_1_KH Von 2012 gui BKH 2 3 2" xfId="3430" xr:uid="{00000000-0005-0000-0000-0000600E0000}"/>
    <cellStyle name="Dziesietny_Invoices2001Slovakia_Book1_1_KH Von 2012 gui BKH 2 4" xfId="3431" xr:uid="{00000000-0005-0000-0000-0000610E0000}"/>
    <cellStyle name="Dziesiętny_Invoices2001Slovakia_Book1_1_KH Von 2012 gui BKH 2 4" xfId="3432" xr:uid="{00000000-0005-0000-0000-0000620E0000}"/>
    <cellStyle name="Dziesietny_Invoices2001Slovakia_Book1_1_QD ke hoach dau thau" xfId="3433" xr:uid="{00000000-0005-0000-0000-0000630E0000}"/>
    <cellStyle name="Dziesiętny_Invoices2001Slovakia_Book1_1_QD ke hoach dau thau" xfId="3434" xr:uid="{00000000-0005-0000-0000-0000640E0000}"/>
    <cellStyle name="Dziesietny_Invoices2001Slovakia_Book1_1_QD ke hoach dau thau 2" xfId="3435" xr:uid="{00000000-0005-0000-0000-0000650E0000}"/>
    <cellStyle name="Dziesiętny_Invoices2001Slovakia_Book1_1_QD ke hoach dau thau 2" xfId="3436" xr:uid="{00000000-0005-0000-0000-0000660E0000}"/>
    <cellStyle name="Dziesietny_Invoices2001Slovakia_Book1_1_QD ke hoach dau thau 2 2" xfId="3437" xr:uid="{00000000-0005-0000-0000-0000670E0000}"/>
    <cellStyle name="Dziesiętny_Invoices2001Slovakia_Book1_1_QD ke hoach dau thau 2 2" xfId="3438" xr:uid="{00000000-0005-0000-0000-0000680E0000}"/>
    <cellStyle name="Dziesietny_Invoices2001Slovakia_Book1_1_QD ke hoach dau thau 3" xfId="3439" xr:uid="{00000000-0005-0000-0000-0000690E0000}"/>
    <cellStyle name="Dziesiętny_Invoices2001Slovakia_Book1_1_QD ke hoach dau thau 3" xfId="3440" xr:uid="{00000000-0005-0000-0000-00006A0E0000}"/>
    <cellStyle name="Dziesietny_Invoices2001Slovakia_Book1_1_QD ke hoach dau thau 3 2" xfId="3441" xr:uid="{00000000-0005-0000-0000-00006B0E0000}"/>
    <cellStyle name="Dziesiętny_Invoices2001Slovakia_Book1_1_QD ke hoach dau thau 3 2" xfId="3442" xr:uid="{00000000-0005-0000-0000-00006C0E0000}"/>
    <cellStyle name="Dziesietny_Invoices2001Slovakia_Book1_1_QD ke hoach dau thau 4" xfId="3443" xr:uid="{00000000-0005-0000-0000-00006D0E0000}"/>
    <cellStyle name="Dziesiętny_Invoices2001Slovakia_Book1_1_QD ke hoach dau thau 4" xfId="3444" xr:uid="{00000000-0005-0000-0000-00006E0E0000}"/>
    <cellStyle name="Dziesietny_Invoices2001Slovakia_Book1_1_Ra soat KH von 2011 (Huy-11-11-11)" xfId="3445" xr:uid="{00000000-0005-0000-0000-00006F0E0000}"/>
    <cellStyle name="Dziesiętny_Invoices2001Slovakia_Book1_1_Ra soat KH von 2011 (Huy-11-11-11)" xfId="3446" xr:uid="{00000000-0005-0000-0000-0000700E0000}"/>
    <cellStyle name="Dziesietny_Invoices2001Slovakia_Book1_1_tien luong" xfId="3447" xr:uid="{00000000-0005-0000-0000-0000710E0000}"/>
    <cellStyle name="Dziesiętny_Invoices2001Slovakia_Book1_1_tien luong" xfId="3448" xr:uid="{00000000-0005-0000-0000-0000720E0000}"/>
    <cellStyle name="Dziesietny_Invoices2001Slovakia_Book1_1_Tien luong chuan 01" xfId="3449" xr:uid="{00000000-0005-0000-0000-0000730E0000}"/>
    <cellStyle name="Dziesiętny_Invoices2001Slovakia_Book1_1_Tien luong chuan 01" xfId="3450" xr:uid="{00000000-0005-0000-0000-0000740E0000}"/>
    <cellStyle name="Dziesietny_Invoices2001Slovakia_Book1_1_tinh toan hoang ha" xfId="3451" xr:uid="{00000000-0005-0000-0000-0000750E0000}"/>
    <cellStyle name="Dziesiętny_Invoices2001Slovakia_Book1_1_tinh toan hoang ha" xfId="3452" xr:uid="{00000000-0005-0000-0000-0000760E0000}"/>
    <cellStyle name="Dziesietny_Invoices2001Slovakia_Book1_1_tinh toan hoang ha 2" xfId="3453" xr:uid="{00000000-0005-0000-0000-0000770E0000}"/>
    <cellStyle name="Dziesiętny_Invoices2001Slovakia_Book1_1_tinh toan hoang ha 2" xfId="3454" xr:uid="{00000000-0005-0000-0000-0000780E0000}"/>
    <cellStyle name="Dziesietny_Invoices2001Slovakia_Book1_1_tinh toan hoang ha 2 2" xfId="3455" xr:uid="{00000000-0005-0000-0000-0000790E0000}"/>
    <cellStyle name="Dziesiętny_Invoices2001Slovakia_Book1_1_tinh toan hoang ha 2 2" xfId="3456" xr:uid="{00000000-0005-0000-0000-00007A0E0000}"/>
    <cellStyle name="Dziesietny_Invoices2001Slovakia_Book1_1_tinh toan hoang ha 3" xfId="3457" xr:uid="{00000000-0005-0000-0000-00007B0E0000}"/>
    <cellStyle name="Dziesiętny_Invoices2001Slovakia_Book1_1_tinh toan hoang ha 3" xfId="3458" xr:uid="{00000000-0005-0000-0000-00007C0E0000}"/>
    <cellStyle name="Dziesietny_Invoices2001Slovakia_Book1_1_tinh toan hoang ha 3 2" xfId="3459" xr:uid="{00000000-0005-0000-0000-00007D0E0000}"/>
    <cellStyle name="Dziesiętny_Invoices2001Slovakia_Book1_1_tinh toan hoang ha 3 2" xfId="3460" xr:uid="{00000000-0005-0000-0000-00007E0E0000}"/>
    <cellStyle name="Dziesietny_Invoices2001Slovakia_Book1_1_tinh toan hoang ha 4" xfId="3461" xr:uid="{00000000-0005-0000-0000-00007F0E0000}"/>
    <cellStyle name="Dziesiętny_Invoices2001Slovakia_Book1_1_tinh toan hoang ha 4" xfId="3462" xr:uid="{00000000-0005-0000-0000-0000800E0000}"/>
    <cellStyle name="Dziesietny_Invoices2001Slovakia_Book1_1_Tong von ĐTPT" xfId="3463" xr:uid="{00000000-0005-0000-0000-0000810E0000}"/>
    <cellStyle name="Dziesiętny_Invoices2001Slovakia_Book1_1_Tong von ĐTPT" xfId="3464" xr:uid="{00000000-0005-0000-0000-0000820E0000}"/>
    <cellStyle name="Dziesietny_Invoices2001Slovakia_Book1_1_Tong von ĐTPT 2" xfId="3465" xr:uid="{00000000-0005-0000-0000-0000830E0000}"/>
    <cellStyle name="Dziesiętny_Invoices2001Slovakia_Book1_1_Tong von ĐTPT 2" xfId="3466" xr:uid="{00000000-0005-0000-0000-0000840E0000}"/>
    <cellStyle name="Dziesietny_Invoices2001Slovakia_Book1_1_Tong von ĐTPT 2 2" xfId="3467" xr:uid="{00000000-0005-0000-0000-0000850E0000}"/>
    <cellStyle name="Dziesiętny_Invoices2001Slovakia_Book1_1_Tong von ĐTPT 2 2" xfId="3468" xr:uid="{00000000-0005-0000-0000-0000860E0000}"/>
    <cellStyle name="Dziesietny_Invoices2001Slovakia_Book1_1_Tong von ĐTPT 3" xfId="3469" xr:uid="{00000000-0005-0000-0000-0000870E0000}"/>
    <cellStyle name="Dziesiętny_Invoices2001Slovakia_Book1_1_Tong von ĐTPT 3" xfId="3470" xr:uid="{00000000-0005-0000-0000-0000880E0000}"/>
    <cellStyle name="Dziesietny_Invoices2001Slovakia_Book1_1_Tong von ĐTPT 3 2" xfId="3471" xr:uid="{00000000-0005-0000-0000-0000890E0000}"/>
    <cellStyle name="Dziesiętny_Invoices2001Slovakia_Book1_1_Tong von ĐTPT 3 2" xfId="3472" xr:uid="{00000000-0005-0000-0000-00008A0E0000}"/>
    <cellStyle name="Dziesietny_Invoices2001Slovakia_Book1_1_Tong von ĐTPT 4" xfId="3473" xr:uid="{00000000-0005-0000-0000-00008B0E0000}"/>
    <cellStyle name="Dziesiętny_Invoices2001Slovakia_Book1_1_Tong von ĐTPT 4" xfId="3474" xr:uid="{00000000-0005-0000-0000-00008C0E0000}"/>
    <cellStyle name="Dziesietny_Invoices2001Slovakia_Book1_1_Viec Huy dang lam" xfId="3475" xr:uid="{00000000-0005-0000-0000-00008D0E0000}"/>
    <cellStyle name="Dziesiętny_Invoices2001Slovakia_Book1_1_Viec Huy dang lam" xfId="3476" xr:uid="{00000000-0005-0000-0000-00008E0E0000}"/>
    <cellStyle name="Dziesietny_Invoices2001Slovakia_Book1_2" xfId="3477" xr:uid="{00000000-0005-0000-0000-00008F0E0000}"/>
    <cellStyle name="Dziesiętny_Invoices2001Slovakia_Book1_2" xfId="3478" xr:uid="{00000000-0005-0000-0000-0000900E0000}"/>
    <cellStyle name="Dziesietny_Invoices2001Slovakia_Book1_2 2" xfId="3479" xr:uid="{00000000-0005-0000-0000-0000910E0000}"/>
    <cellStyle name="Dziesiętny_Invoices2001Slovakia_Book1_2 2" xfId="3480" xr:uid="{00000000-0005-0000-0000-0000920E0000}"/>
    <cellStyle name="Dziesietny_Invoices2001Slovakia_Book1_2 3" xfId="8532" xr:uid="{00000000-0005-0000-0000-0000930E0000}"/>
    <cellStyle name="Dziesiętny_Invoices2001Slovakia_Book1_2 3" xfId="8533" xr:uid="{00000000-0005-0000-0000-0000940E0000}"/>
    <cellStyle name="Dziesietny_Invoices2001Slovakia_Book1_2 4" xfId="8534" xr:uid="{00000000-0005-0000-0000-0000950E0000}"/>
    <cellStyle name="Dziesiętny_Invoices2001Slovakia_Book1_2 4" xfId="8535" xr:uid="{00000000-0005-0000-0000-0000960E0000}"/>
    <cellStyle name="Dziesietny_Invoices2001Slovakia_Book1_2_bieu ke hoach dau thau" xfId="3481" xr:uid="{00000000-0005-0000-0000-0000970E0000}"/>
    <cellStyle name="Dziesiętny_Invoices2001Slovakia_Book1_2_bieu ke hoach dau thau" xfId="3482" xr:uid="{00000000-0005-0000-0000-0000980E0000}"/>
    <cellStyle name="Dziesietny_Invoices2001Slovakia_Book1_2_bieu ke hoach dau thau 2" xfId="3483" xr:uid="{00000000-0005-0000-0000-0000990E0000}"/>
    <cellStyle name="Dziesiętny_Invoices2001Slovakia_Book1_2_bieu ke hoach dau thau 2" xfId="3484" xr:uid="{00000000-0005-0000-0000-00009A0E0000}"/>
    <cellStyle name="Dziesietny_Invoices2001Slovakia_Book1_2_bieu ke hoach dau thau 2 2" xfId="3485" xr:uid="{00000000-0005-0000-0000-00009B0E0000}"/>
    <cellStyle name="Dziesiętny_Invoices2001Slovakia_Book1_2_bieu ke hoach dau thau 2 2" xfId="3486" xr:uid="{00000000-0005-0000-0000-00009C0E0000}"/>
    <cellStyle name="Dziesietny_Invoices2001Slovakia_Book1_2_bieu ke hoach dau thau 3" xfId="3487" xr:uid="{00000000-0005-0000-0000-00009D0E0000}"/>
    <cellStyle name="Dziesiętny_Invoices2001Slovakia_Book1_2_bieu ke hoach dau thau 3" xfId="3488" xr:uid="{00000000-0005-0000-0000-00009E0E0000}"/>
    <cellStyle name="Dziesietny_Invoices2001Slovakia_Book1_2_bieu ke hoach dau thau 3 2" xfId="3489" xr:uid="{00000000-0005-0000-0000-00009F0E0000}"/>
    <cellStyle name="Dziesiętny_Invoices2001Slovakia_Book1_2_bieu ke hoach dau thau 3 2" xfId="3490" xr:uid="{00000000-0005-0000-0000-0000A00E0000}"/>
    <cellStyle name="Dziesietny_Invoices2001Slovakia_Book1_2_bieu ke hoach dau thau 4" xfId="8536" xr:uid="{00000000-0005-0000-0000-0000A10E0000}"/>
    <cellStyle name="Dziesiętny_Invoices2001Slovakia_Book1_2_bieu ke hoach dau thau 4" xfId="8537" xr:uid="{00000000-0005-0000-0000-0000A20E0000}"/>
    <cellStyle name="Dziesietny_Invoices2001Slovakia_Book1_2_bieu ke hoach dau thau truong mam non SKH" xfId="3491" xr:uid="{00000000-0005-0000-0000-0000A30E0000}"/>
    <cellStyle name="Dziesiętny_Invoices2001Slovakia_Book1_2_bieu ke hoach dau thau truong mam non SKH" xfId="3492" xr:uid="{00000000-0005-0000-0000-0000A40E0000}"/>
    <cellStyle name="Dziesietny_Invoices2001Slovakia_Book1_2_bieu ke hoach dau thau truong mam non SKH 2" xfId="3493" xr:uid="{00000000-0005-0000-0000-0000A50E0000}"/>
    <cellStyle name="Dziesiętny_Invoices2001Slovakia_Book1_2_bieu ke hoach dau thau truong mam non SKH 2" xfId="3494" xr:uid="{00000000-0005-0000-0000-0000A60E0000}"/>
    <cellStyle name="Dziesietny_Invoices2001Slovakia_Book1_2_bieu ke hoach dau thau truong mam non SKH 2 2" xfId="3495" xr:uid="{00000000-0005-0000-0000-0000A70E0000}"/>
    <cellStyle name="Dziesiętny_Invoices2001Slovakia_Book1_2_bieu ke hoach dau thau truong mam non SKH 2 2" xfId="3496" xr:uid="{00000000-0005-0000-0000-0000A80E0000}"/>
    <cellStyle name="Dziesietny_Invoices2001Slovakia_Book1_2_bieu ke hoach dau thau truong mam non SKH 3" xfId="3497" xr:uid="{00000000-0005-0000-0000-0000A90E0000}"/>
    <cellStyle name="Dziesiętny_Invoices2001Slovakia_Book1_2_bieu ke hoach dau thau truong mam non SKH 3" xfId="3498" xr:uid="{00000000-0005-0000-0000-0000AA0E0000}"/>
    <cellStyle name="Dziesietny_Invoices2001Slovakia_Book1_2_bieu ke hoach dau thau truong mam non SKH 3 2" xfId="3499" xr:uid="{00000000-0005-0000-0000-0000AB0E0000}"/>
    <cellStyle name="Dziesiętny_Invoices2001Slovakia_Book1_2_bieu ke hoach dau thau truong mam non SKH 3 2" xfId="3500" xr:uid="{00000000-0005-0000-0000-0000AC0E0000}"/>
    <cellStyle name="Dziesietny_Invoices2001Slovakia_Book1_2_bieu ke hoach dau thau truong mam non SKH 4" xfId="8538" xr:uid="{00000000-0005-0000-0000-0000AD0E0000}"/>
    <cellStyle name="Dziesiętny_Invoices2001Slovakia_Book1_2_bieu ke hoach dau thau truong mam non SKH 4" xfId="8539" xr:uid="{00000000-0005-0000-0000-0000AE0E0000}"/>
    <cellStyle name="Dziesietny_Invoices2001Slovakia_Book1_2_bieu tong hop lai kh von 2011 gui phong TH-KTDN" xfId="3501" xr:uid="{00000000-0005-0000-0000-0000AF0E0000}"/>
    <cellStyle name="Dziesiętny_Invoices2001Slovakia_Book1_2_bieu tong hop lai kh von 2011 gui phong TH-KTDN" xfId="3502" xr:uid="{00000000-0005-0000-0000-0000B00E0000}"/>
    <cellStyle name="Dziesietny_Invoices2001Slovakia_Book1_2_bieu tong hop lai kh von 2011 gui phong TH-KTDN 2" xfId="3503" xr:uid="{00000000-0005-0000-0000-0000B10E0000}"/>
    <cellStyle name="Dziesiętny_Invoices2001Slovakia_Book1_2_bieu tong hop lai kh von 2011 gui phong TH-KTDN 2" xfId="3504" xr:uid="{00000000-0005-0000-0000-0000B20E0000}"/>
    <cellStyle name="Dziesietny_Invoices2001Slovakia_Book1_2_bieu tong hop lai kh von 2011 gui phong TH-KTDN 2 2" xfId="3505" xr:uid="{00000000-0005-0000-0000-0000B30E0000}"/>
    <cellStyle name="Dziesiętny_Invoices2001Slovakia_Book1_2_bieu tong hop lai kh von 2011 gui phong TH-KTDN 2 2" xfId="3506" xr:uid="{00000000-0005-0000-0000-0000B40E0000}"/>
    <cellStyle name="Dziesietny_Invoices2001Slovakia_Book1_2_bieu tong hop lai kh von 2011 gui phong TH-KTDN 3" xfId="3507" xr:uid="{00000000-0005-0000-0000-0000B50E0000}"/>
    <cellStyle name="Dziesiętny_Invoices2001Slovakia_Book1_2_bieu tong hop lai kh von 2011 gui phong TH-KTDN 3" xfId="3508" xr:uid="{00000000-0005-0000-0000-0000B60E0000}"/>
    <cellStyle name="Dziesietny_Invoices2001Slovakia_Book1_2_bieu tong hop lai kh von 2011 gui phong TH-KTDN 3 2" xfId="3509" xr:uid="{00000000-0005-0000-0000-0000B70E0000}"/>
    <cellStyle name="Dziesiętny_Invoices2001Slovakia_Book1_2_bieu tong hop lai kh von 2011 gui phong TH-KTDN 3 2" xfId="3510" xr:uid="{00000000-0005-0000-0000-0000B80E0000}"/>
    <cellStyle name="Dziesietny_Invoices2001Slovakia_Book1_2_bieu tong hop lai kh von 2011 gui phong TH-KTDN 4" xfId="8540" xr:uid="{00000000-0005-0000-0000-0000B90E0000}"/>
    <cellStyle name="Dziesiętny_Invoices2001Slovakia_Book1_2_bieu tong hop lai kh von 2011 gui phong TH-KTDN 4" xfId="8541" xr:uid="{00000000-0005-0000-0000-0000BA0E0000}"/>
    <cellStyle name="Dziesietny_Invoices2001Slovakia_Book1_2_bieu tong hop lai kh von 2011 gui phong TH-KTDN_BIEU KE HOACH  2015 (KTN 6.11 sua)" xfId="3511" xr:uid="{00000000-0005-0000-0000-0000BB0E0000}"/>
    <cellStyle name="Dziesiętny_Invoices2001Slovakia_Book1_2_bieu tong hop lai kh von 2011 gui phong TH-KTDN_BIEU KE HOACH  2015 (KTN 6.11 sua)" xfId="3512" xr:uid="{00000000-0005-0000-0000-0000BC0E0000}"/>
    <cellStyle name="Dziesietny_Invoices2001Slovakia_Book1_2_Book1" xfId="3513" xr:uid="{00000000-0005-0000-0000-0000BD0E0000}"/>
    <cellStyle name="Dziesiętny_Invoices2001Slovakia_Book1_2_Book1" xfId="3514" xr:uid="{00000000-0005-0000-0000-0000BE0E0000}"/>
    <cellStyle name="Dziesietny_Invoices2001Slovakia_Book1_2_Book1 2" xfId="3515" xr:uid="{00000000-0005-0000-0000-0000BF0E0000}"/>
    <cellStyle name="Dziesiętny_Invoices2001Slovakia_Book1_2_Book1 2" xfId="3516" xr:uid="{00000000-0005-0000-0000-0000C00E0000}"/>
    <cellStyle name="Dziesietny_Invoices2001Slovakia_Book1_2_Book1 2 2" xfId="3517" xr:uid="{00000000-0005-0000-0000-0000C10E0000}"/>
    <cellStyle name="Dziesiętny_Invoices2001Slovakia_Book1_2_Book1 2 2" xfId="3518" xr:uid="{00000000-0005-0000-0000-0000C20E0000}"/>
    <cellStyle name="Dziesietny_Invoices2001Slovakia_Book1_2_Book1 3" xfId="3519" xr:uid="{00000000-0005-0000-0000-0000C30E0000}"/>
    <cellStyle name="Dziesiętny_Invoices2001Slovakia_Book1_2_Book1 3" xfId="3520" xr:uid="{00000000-0005-0000-0000-0000C40E0000}"/>
    <cellStyle name="Dziesietny_Invoices2001Slovakia_Book1_2_Book1 3 2" xfId="3521" xr:uid="{00000000-0005-0000-0000-0000C50E0000}"/>
    <cellStyle name="Dziesiętny_Invoices2001Slovakia_Book1_2_Book1 3 2" xfId="3522" xr:uid="{00000000-0005-0000-0000-0000C60E0000}"/>
    <cellStyle name="Dziesietny_Invoices2001Slovakia_Book1_2_Book1 4" xfId="8542" xr:uid="{00000000-0005-0000-0000-0000C70E0000}"/>
    <cellStyle name="Dziesiętny_Invoices2001Slovakia_Book1_2_Book1 4" xfId="8543" xr:uid="{00000000-0005-0000-0000-0000C80E0000}"/>
    <cellStyle name="Dziesietny_Invoices2001Slovakia_Book1_2_Book1_1" xfId="3523" xr:uid="{00000000-0005-0000-0000-0000C90E0000}"/>
    <cellStyle name="Dziesiętny_Invoices2001Slovakia_Book1_2_Book1_1" xfId="3524" xr:uid="{00000000-0005-0000-0000-0000CA0E0000}"/>
    <cellStyle name="Dziesietny_Invoices2001Slovakia_Book1_2_Book1_1 2" xfId="3525" xr:uid="{00000000-0005-0000-0000-0000CB0E0000}"/>
    <cellStyle name="Dziesiętny_Invoices2001Slovakia_Book1_2_Book1_1 2" xfId="3526" xr:uid="{00000000-0005-0000-0000-0000CC0E0000}"/>
    <cellStyle name="Dziesietny_Invoices2001Slovakia_Book1_2_Book1_1 2 2" xfId="3527" xr:uid="{00000000-0005-0000-0000-0000CD0E0000}"/>
    <cellStyle name="Dziesiętny_Invoices2001Slovakia_Book1_2_Book1_1 2 2" xfId="3528" xr:uid="{00000000-0005-0000-0000-0000CE0E0000}"/>
    <cellStyle name="Dziesietny_Invoices2001Slovakia_Book1_2_Book1_1 3" xfId="3529" xr:uid="{00000000-0005-0000-0000-0000CF0E0000}"/>
    <cellStyle name="Dziesiętny_Invoices2001Slovakia_Book1_2_Book1_1 3" xfId="3530" xr:uid="{00000000-0005-0000-0000-0000D00E0000}"/>
    <cellStyle name="Dziesietny_Invoices2001Slovakia_Book1_2_Book1_1 3 2" xfId="3531" xr:uid="{00000000-0005-0000-0000-0000D10E0000}"/>
    <cellStyle name="Dziesiętny_Invoices2001Slovakia_Book1_2_Book1_1 3 2" xfId="3532" xr:uid="{00000000-0005-0000-0000-0000D20E0000}"/>
    <cellStyle name="Dziesietny_Invoices2001Slovakia_Book1_2_Book1_1 4" xfId="3533" xr:uid="{00000000-0005-0000-0000-0000D30E0000}"/>
    <cellStyle name="Dziesiętny_Invoices2001Slovakia_Book1_2_Book1_1 4" xfId="3534" xr:uid="{00000000-0005-0000-0000-0000D40E0000}"/>
    <cellStyle name="Dziesietny_Invoices2001Slovakia_Book1_2_Book1_Ke hoach 2010 (theo doi 11-8-2010)" xfId="3535" xr:uid="{00000000-0005-0000-0000-0000D50E0000}"/>
    <cellStyle name="Dziesiętny_Invoices2001Slovakia_Book1_2_Book1_Ke hoach 2010 (theo doi 11-8-2010)" xfId="3536" xr:uid="{00000000-0005-0000-0000-0000D60E0000}"/>
    <cellStyle name="Dziesietny_Invoices2001Slovakia_Book1_2_Book1_Ke hoach 2010 (theo doi 11-8-2010) 2" xfId="3537" xr:uid="{00000000-0005-0000-0000-0000D70E0000}"/>
    <cellStyle name="Dziesiętny_Invoices2001Slovakia_Book1_2_Book1_Ke hoach 2010 (theo doi 11-8-2010) 2" xfId="3538" xr:uid="{00000000-0005-0000-0000-0000D80E0000}"/>
    <cellStyle name="Dziesietny_Invoices2001Slovakia_Book1_2_Book1_Ke hoach 2010 (theo doi 11-8-2010) 2 2" xfId="3539" xr:uid="{00000000-0005-0000-0000-0000D90E0000}"/>
    <cellStyle name="Dziesiętny_Invoices2001Slovakia_Book1_2_Book1_Ke hoach 2010 (theo doi 11-8-2010) 2 2" xfId="3540" xr:uid="{00000000-0005-0000-0000-0000DA0E0000}"/>
    <cellStyle name="Dziesietny_Invoices2001Slovakia_Book1_2_Book1_Ke hoach 2010 (theo doi 11-8-2010) 3" xfId="3541" xr:uid="{00000000-0005-0000-0000-0000DB0E0000}"/>
    <cellStyle name="Dziesiętny_Invoices2001Slovakia_Book1_2_Book1_Ke hoach 2010 (theo doi 11-8-2010) 3" xfId="3542" xr:uid="{00000000-0005-0000-0000-0000DC0E0000}"/>
    <cellStyle name="Dziesietny_Invoices2001Slovakia_Book1_2_Book1_Ke hoach 2010 (theo doi 11-8-2010) 3 2" xfId="3543" xr:uid="{00000000-0005-0000-0000-0000DD0E0000}"/>
    <cellStyle name="Dziesiętny_Invoices2001Slovakia_Book1_2_Book1_Ke hoach 2010 (theo doi 11-8-2010) 3 2" xfId="3544" xr:uid="{00000000-0005-0000-0000-0000DE0E0000}"/>
    <cellStyle name="Dziesietny_Invoices2001Slovakia_Book1_2_Book1_Ke hoach 2010 (theo doi 11-8-2010) 4" xfId="8544" xr:uid="{00000000-0005-0000-0000-0000DF0E0000}"/>
    <cellStyle name="Dziesiętny_Invoices2001Slovakia_Book1_2_Book1_Ke hoach 2010 (theo doi 11-8-2010) 4" xfId="8545" xr:uid="{00000000-0005-0000-0000-0000E00E0000}"/>
    <cellStyle name="Dziesietny_Invoices2001Slovakia_Book1_2_Book1_Ke hoach 2010 (theo doi 11-8-2010)_BIEU KE HOACH  2015 (KTN 6.11 sua)" xfId="3545" xr:uid="{00000000-0005-0000-0000-0000E10E0000}"/>
    <cellStyle name="Dziesiętny_Invoices2001Slovakia_Book1_2_Book1_Ke hoach 2010 (theo doi 11-8-2010)_BIEU KE HOACH  2015 (KTN 6.11 sua)" xfId="3546" xr:uid="{00000000-0005-0000-0000-0000E20E0000}"/>
    <cellStyle name="Dziesietny_Invoices2001Slovakia_Book1_2_Book1_ke hoach dau thau 30-6-2010" xfId="3547" xr:uid="{00000000-0005-0000-0000-0000E30E0000}"/>
    <cellStyle name="Dziesiętny_Invoices2001Slovakia_Book1_2_Book1_ke hoach dau thau 30-6-2010" xfId="3548" xr:uid="{00000000-0005-0000-0000-0000E40E0000}"/>
    <cellStyle name="Dziesietny_Invoices2001Slovakia_Book1_2_Book1_ke hoach dau thau 30-6-2010 2" xfId="3549" xr:uid="{00000000-0005-0000-0000-0000E50E0000}"/>
    <cellStyle name="Dziesiętny_Invoices2001Slovakia_Book1_2_Book1_ke hoach dau thau 30-6-2010 2" xfId="3550" xr:uid="{00000000-0005-0000-0000-0000E60E0000}"/>
    <cellStyle name="Dziesietny_Invoices2001Slovakia_Book1_2_Book1_ke hoach dau thau 30-6-2010 2 2" xfId="3551" xr:uid="{00000000-0005-0000-0000-0000E70E0000}"/>
    <cellStyle name="Dziesiętny_Invoices2001Slovakia_Book1_2_Book1_ke hoach dau thau 30-6-2010 2 2" xfId="3552" xr:uid="{00000000-0005-0000-0000-0000E80E0000}"/>
    <cellStyle name="Dziesietny_Invoices2001Slovakia_Book1_2_Book1_ke hoach dau thau 30-6-2010 3" xfId="3553" xr:uid="{00000000-0005-0000-0000-0000E90E0000}"/>
    <cellStyle name="Dziesiętny_Invoices2001Slovakia_Book1_2_Book1_ke hoach dau thau 30-6-2010 3" xfId="3554" xr:uid="{00000000-0005-0000-0000-0000EA0E0000}"/>
    <cellStyle name="Dziesietny_Invoices2001Slovakia_Book1_2_Book1_ke hoach dau thau 30-6-2010 3 2" xfId="3555" xr:uid="{00000000-0005-0000-0000-0000EB0E0000}"/>
    <cellStyle name="Dziesiętny_Invoices2001Slovakia_Book1_2_Book1_ke hoach dau thau 30-6-2010 3 2" xfId="3556" xr:uid="{00000000-0005-0000-0000-0000EC0E0000}"/>
    <cellStyle name="Dziesietny_Invoices2001Slovakia_Book1_2_Book1_ke hoach dau thau 30-6-2010 4" xfId="8546" xr:uid="{00000000-0005-0000-0000-0000ED0E0000}"/>
    <cellStyle name="Dziesiętny_Invoices2001Slovakia_Book1_2_Book1_ke hoach dau thau 30-6-2010 4" xfId="8547" xr:uid="{00000000-0005-0000-0000-0000EE0E0000}"/>
    <cellStyle name="Dziesietny_Invoices2001Slovakia_Book1_2_Book1_ke hoach dau thau 30-6-2010_BIEU KE HOACH  2015 (KTN 6.11 sua)" xfId="3557" xr:uid="{00000000-0005-0000-0000-0000EF0E0000}"/>
    <cellStyle name="Dziesiętny_Invoices2001Slovakia_Book1_2_Book1_ke hoach dau thau 30-6-2010_BIEU KE HOACH  2015 (KTN 6.11 sua)" xfId="3558" xr:uid="{00000000-0005-0000-0000-0000F00E0000}"/>
    <cellStyle name="Dziesietny_Invoices2001Slovakia_Book1_2_Copy of KH PHAN BO VON ĐỐI ỨNG NAM 2011 (30 TY phuong án gop WB)" xfId="3559" xr:uid="{00000000-0005-0000-0000-0000F10E0000}"/>
    <cellStyle name="Dziesiętny_Invoices2001Slovakia_Book1_2_Copy of KH PHAN BO VON ĐỐI ỨNG NAM 2011 (30 TY phuong án gop WB)" xfId="3560" xr:uid="{00000000-0005-0000-0000-0000F20E0000}"/>
    <cellStyle name="Dziesietny_Invoices2001Slovakia_Book1_2_Copy of KH PHAN BO VON ĐỐI ỨNG NAM 2011 (30 TY phuong án gop WB) 2" xfId="3561" xr:uid="{00000000-0005-0000-0000-0000F30E0000}"/>
    <cellStyle name="Dziesiętny_Invoices2001Slovakia_Book1_2_Copy of KH PHAN BO VON ĐỐI ỨNG NAM 2011 (30 TY phuong án gop WB) 2" xfId="3562" xr:uid="{00000000-0005-0000-0000-0000F40E0000}"/>
    <cellStyle name="Dziesietny_Invoices2001Slovakia_Book1_2_Copy of KH PHAN BO VON ĐỐI ỨNG NAM 2011 (30 TY phuong án gop WB) 2 2" xfId="3563" xr:uid="{00000000-0005-0000-0000-0000F50E0000}"/>
    <cellStyle name="Dziesiętny_Invoices2001Slovakia_Book1_2_Copy of KH PHAN BO VON ĐỐI ỨNG NAM 2011 (30 TY phuong án gop WB) 2 2" xfId="3564" xr:uid="{00000000-0005-0000-0000-0000F60E0000}"/>
    <cellStyle name="Dziesietny_Invoices2001Slovakia_Book1_2_Copy of KH PHAN BO VON ĐỐI ỨNG NAM 2011 (30 TY phuong án gop WB) 3" xfId="3565" xr:uid="{00000000-0005-0000-0000-0000F70E0000}"/>
    <cellStyle name="Dziesiętny_Invoices2001Slovakia_Book1_2_Copy of KH PHAN BO VON ĐỐI ỨNG NAM 2011 (30 TY phuong án gop WB) 3" xfId="3566" xr:uid="{00000000-0005-0000-0000-0000F80E0000}"/>
    <cellStyle name="Dziesietny_Invoices2001Slovakia_Book1_2_Copy of KH PHAN BO VON ĐỐI ỨNG NAM 2011 (30 TY phuong án gop WB) 3 2" xfId="3567" xr:uid="{00000000-0005-0000-0000-0000F90E0000}"/>
    <cellStyle name="Dziesiętny_Invoices2001Slovakia_Book1_2_Copy of KH PHAN BO VON ĐỐI ỨNG NAM 2011 (30 TY phuong án gop WB) 3 2" xfId="3568" xr:uid="{00000000-0005-0000-0000-0000FA0E0000}"/>
    <cellStyle name="Dziesietny_Invoices2001Slovakia_Book1_2_Copy of KH PHAN BO VON ĐỐI ỨNG NAM 2011 (30 TY phuong án gop WB) 4" xfId="8548" xr:uid="{00000000-0005-0000-0000-0000FB0E0000}"/>
    <cellStyle name="Dziesiętny_Invoices2001Slovakia_Book1_2_Copy of KH PHAN BO VON ĐỐI ỨNG NAM 2011 (30 TY phuong án gop WB) 4" xfId="8549" xr:uid="{00000000-0005-0000-0000-0000FC0E0000}"/>
    <cellStyle name="Dziesietny_Invoices2001Slovakia_Book1_2_Copy of KH PHAN BO VON ĐỐI ỨNG NAM 2011 (30 TY phuong án gop WB)_BIEU KE HOACH  2015 (KTN 6.11 sua)" xfId="3569" xr:uid="{00000000-0005-0000-0000-0000FD0E0000}"/>
    <cellStyle name="Dziesiętny_Invoices2001Slovakia_Book1_2_Copy of KH PHAN BO VON ĐỐI ỨNG NAM 2011 (30 TY phuong án gop WB)_BIEU KE HOACH  2015 (KTN 6.11 sua)" xfId="3570" xr:uid="{00000000-0005-0000-0000-0000FE0E0000}"/>
    <cellStyle name="Dziesietny_Invoices2001Slovakia_Book1_2_Danh Mục KCM trinh BKH 2011 (BS 30A)" xfId="3571" xr:uid="{00000000-0005-0000-0000-0000FF0E0000}"/>
    <cellStyle name="Dziesiętny_Invoices2001Slovakia_Book1_2_Danh Mục KCM trinh BKH 2011 (BS 30A)" xfId="3572" xr:uid="{00000000-0005-0000-0000-0000000F0000}"/>
    <cellStyle name="Dziesietny_Invoices2001Slovakia_Book1_2_DTTD chieng chan Tham lai 29-9-2009" xfId="3573" xr:uid="{00000000-0005-0000-0000-0000010F0000}"/>
    <cellStyle name="Dziesiętny_Invoices2001Slovakia_Book1_2_DTTD chieng chan Tham lai 29-9-2009" xfId="3574" xr:uid="{00000000-0005-0000-0000-0000020F0000}"/>
    <cellStyle name="Dziesietny_Invoices2001Slovakia_Book1_2_DTTD chieng chan Tham lai 29-9-2009 2" xfId="3575" xr:uid="{00000000-0005-0000-0000-0000030F0000}"/>
    <cellStyle name="Dziesiętny_Invoices2001Slovakia_Book1_2_DTTD chieng chan Tham lai 29-9-2009 2" xfId="3576" xr:uid="{00000000-0005-0000-0000-0000040F0000}"/>
    <cellStyle name="Dziesietny_Invoices2001Slovakia_Book1_2_DTTD chieng chan Tham lai 29-9-2009 2 2" xfId="3577" xr:uid="{00000000-0005-0000-0000-0000050F0000}"/>
    <cellStyle name="Dziesiętny_Invoices2001Slovakia_Book1_2_DTTD chieng chan Tham lai 29-9-2009 2 2" xfId="3578" xr:uid="{00000000-0005-0000-0000-0000060F0000}"/>
    <cellStyle name="Dziesietny_Invoices2001Slovakia_Book1_2_DTTD chieng chan Tham lai 29-9-2009 3" xfId="3579" xr:uid="{00000000-0005-0000-0000-0000070F0000}"/>
    <cellStyle name="Dziesiętny_Invoices2001Slovakia_Book1_2_DTTD chieng chan Tham lai 29-9-2009 3" xfId="3580" xr:uid="{00000000-0005-0000-0000-0000080F0000}"/>
    <cellStyle name="Dziesietny_Invoices2001Slovakia_Book1_2_DTTD chieng chan Tham lai 29-9-2009 3 2" xfId="3581" xr:uid="{00000000-0005-0000-0000-0000090F0000}"/>
    <cellStyle name="Dziesiętny_Invoices2001Slovakia_Book1_2_DTTD chieng chan Tham lai 29-9-2009 3 2" xfId="3582" xr:uid="{00000000-0005-0000-0000-00000A0F0000}"/>
    <cellStyle name="Dziesietny_Invoices2001Slovakia_Book1_2_DTTD chieng chan Tham lai 29-9-2009 4" xfId="8550" xr:uid="{00000000-0005-0000-0000-00000B0F0000}"/>
    <cellStyle name="Dziesiętny_Invoices2001Slovakia_Book1_2_DTTD chieng chan Tham lai 29-9-2009 4" xfId="8551" xr:uid="{00000000-0005-0000-0000-00000C0F0000}"/>
    <cellStyle name="Dziesietny_Invoices2001Slovakia_Book1_2_DTTD chieng chan Tham lai 29-9-2009_BIEU KE HOACH  2015 (KTN 6.11 sua)" xfId="3583" xr:uid="{00000000-0005-0000-0000-00000D0F0000}"/>
    <cellStyle name="Dziesiętny_Invoices2001Slovakia_Book1_2_DTTD chieng chan Tham lai 29-9-2009_BIEU KE HOACH  2015 (KTN 6.11 sua)" xfId="3584" xr:uid="{00000000-0005-0000-0000-00000E0F0000}"/>
    <cellStyle name="Dziesietny_Invoices2001Slovakia_Book1_2_Du toan nuoc San Thang (GD2)" xfId="3585" xr:uid="{00000000-0005-0000-0000-00000F0F0000}"/>
    <cellStyle name="Dziesiętny_Invoices2001Slovakia_Book1_2_Du toan nuoc San Thang (GD2)" xfId="3586" xr:uid="{00000000-0005-0000-0000-0000100F0000}"/>
    <cellStyle name="Dziesietny_Invoices2001Slovakia_Book1_2_Du toan nuoc San Thang (GD2) 2" xfId="3587" xr:uid="{00000000-0005-0000-0000-0000110F0000}"/>
    <cellStyle name="Dziesiętny_Invoices2001Slovakia_Book1_2_Du toan nuoc San Thang (GD2) 2" xfId="3588" xr:uid="{00000000-0005-0000-0000-0000120F0000}"/>
    <cellStyle name="Dziesietny_Invoices2001Slovakia_Book1_2_Du toan nuoc San Thang (GD2) 2 2" xfId="3589" xr:uid="{00000000-0005-0000-0000-0000130F0000}"/>
    <cellStyle name="Dziesiętny_Invoices2001Slovakia_Book1_2_Du toan nuoc San Thang (GD2) 2 2" xfId="3590" xr:uid="{00000000-0005-0000-0000-0000140F0000}"/>
    <cellStyle name="Dziesietny_Invoices2001Slovakia_Book1_2_Du toan nuoc San Thang (GD2) 3" xfId="3591" xr:uid="{00000000-0005-0000-0000-0000150F0000}"/>
    <cellStyle name="Dziesiętny_Invoices2001Slovakia_Book1_2_Du toan nuoc San Thang (GD2) 3" xfId="3592" xr:uid="{00000000-0005-0000-0000-0000160F0000}"/>
    <cellStyle name="Dziesietny_Invoices2001Slovakia_Book1_2_Du toan nuoc San Thang (GD2) 3 2" xfId="3593" xr:uid="{00000000-0005-0000-0000-0000170F0000}"/>
    <cellStyle name="Dziesiętny_Invoices2001Slovakia_Book1_2_Du toan nuoc San Thang (GD2) 3 2" xfId="3594" xr:uid="{00000000-0005-0000-0000-0000180F0000}"/>
    <cellStyle name="Dziesietny_Invoices2001Slovakia_Book1_2_Du toan nuoc San Thang (GD2) 4" xfId="8552" xr:uid="{00000000-0005-0000-0000-0000190F0000}"/>
    <cellStyle name="Dziesiętny_Invoices2001Slovakia_Book1_2_Du toan nuoc San Thang (GD2) 4" xfId="8553" xr:uid="{00000000-0005-0000-0000-00001A0F0000}"/>
    <cellStyle name="Dziesietny_Invoices2001Slovakia_Book1_2_Ke hoach 2010 (theo doi 11-8-2010)" xfId="3595" xr:uid="{00000000-0005-0000-0000-00001B0F0000}"/>
    <cellStyle name="Dziesiętny_Invoices2001Slovakia_Book1_2_Ke hoach 2010 (theo doi 11-8-2010)" xfId="3596" xr:uid="{00000000-0005-0000-0000-00001C0F0000}"/>
    <cellStyle name="Dziesietny_Invoices2001Slovakia_Book1_2_Ke hoach 2010 (theo doi 11-8-2010) 2" xfId="3597" xr:uid="{00000000-0005-0000-0000-00001D0F0000}"/>
    <cellStyle name="Dziesiętny_Invoices2001Slovakia_Book1_2_Ke hoach 2010 (theo doi 11-8-2010) 2" xfId="3598" xr:uid="{00000000-0005-0000-0000-00001E0F0000}"/>
    <cellStyle name="Dziesietny_Invoices2001Slovakia_Book1_2_Ke hoach 2010 (theo doi 11-8-2010) 2 2" xfId="3599" xr:uid="{00000000-0005-0000-0000-00001F0F0000}"/>
    <cellStyle name="Dziesiętny_Invoices2001Slovakia_Book1_2_Ke hoach 2010 (theo doi 11-8-2010) 2 2" xfId="3600" xr:uid="{00000000-0005-0000-0000-0000200F0000}"/>
    <cellStyle name="Dziesietny_Invoices2001Slovakia_Book1_2_Ke hoach 2010 (theo doi 11-8-2010) 3" xfId="3601" xr:uid="{00000000-0005-0000-0000-0000210F0000}"/>
    <cellStyle name="Dziesiętny_Invoices2001Slovakia_Book1_2_Ke hoach 2010 (theo doi 11-8-2010) 3" xfId="3602" xr:uid="{00000000-0005-0000-0000-0000220F0000}"/>
    <cellStyle name="Dziesietny_Invoices2001Slovakia_Book1_2_Ke hoach 2010 (theo doi 11-8-2010) 3 2" xfId="3603" xr:uid="{00000000-0005-0000-0000-0000230F0000}"/>
    <cellStyle name="Dziesiętny_Invoices2001Slovakia_Book1_2_Ke hoach 2010 (theo doi 11-8-2010) 3 2" xfId="3604" xr:uid="{00000000-0005-0000-0000-0000240F0000}"/>
    <cellStyle name="Dziesietny_Invoices2001Slovakia_Book1_2_Ke hoach 2010 (theo doi 11-8-2010) 4" xfId="8554" xr:uid="{00000000-0005-0000-0000-0000250F0000}"/>
    <cellStyle name="Dziesiętny_Invoices2001Slovakia_Book1_2_Ke hoach 2010 (theo doi 11-8-2010) 4" xfId="8555" xr:uid="{00000000-0005-0000-0000-0000260F0000}"/>
    <cellStyle name="Dziesietny_Invoices2001Slovakia_Book1_2_Ke hoach 2010 ngay 31-01" xfId="3605" xr:uid="{00000000-0005-0000-0000-0000270F0000}"/>
    <cellStyle name="Dziesiętny_Invoices2001Slovakia_Book1_2_Ke hoach 2010 ngay 31-01" xfId="3606" xr:uid="{00000000-0005-0000-0000-0000280F0000}"/>
    <cellStyle name="Dziesietny_Invoices2001Slovakia_Book1_2_Ke hoach 2010 ngay 31-01 2" xfId="3607" xr:uid="{00000000-0005-0000-0000-0000290F0000}"/>
    <cellStyle name="Dziesiętny_Invoices2001Slovakia_Book1_2_Ke hoach 2010 ngay 31-01 2" xfId="3608" xr:uid="{00000000-0005-0000-0000-00002A0F0000}"/>
    <cellStyle name="Dziesietny_Invoices2001Slovakia_Book1_2_Ke hoach 2010 ngay 31-01 2 2" xfId="3609" xr:uid="{00000000-0005-0000-0000-00002B0F0000}"/>
    <cellStyle name="Dziesiętny_Invoices2001Slovakia_Book1_2_Ke hoach 2010 ngay 31-01 2 2" xfId="3610" xr:uid="{00000000-0005-0000-0000-00002C0F0000}"/>
    <cellStyle name="Dziesietny_Invoices2001Slovakia_Book1_2_Ke hoach 2010 ngay 31-01 3" xfId="3611" xr:uid="{00000000-0005-0000-0000-00002D0F0000}"/>
    <cellStyle name="Dziesiętny_Invoices2001Slovakia_Book1_2_Ke hoach 2010 ngay 31-01 3" xfId="3612" xr:uid="{00000000-0005-0000-0000-00002E0F0000}"/>
    <cellStyle name="Dziesietny_Invoices2001Slovakia_Book1_2_Ke hoach 2010 ngay 31-01 3 2" xfId="3613" xr:uid="{00000000-0005-0000-0000-00002F0F0000}"/>
    <cellStyle name="Dziesiętny_Invoices2001Slovakia_Book1_2_Ke hoach 2010 ngay 31-01 3 2" xfId="3614" xr:uid="{00000000-0005-0000-0000-0000300F0000}"/>
    <cellStyle name="Dziesietny_Invoices2001Slovakia_Book1_2_Ke hoach 2010 ngay 31-01 4" xfId="8556" xr:uid="{00000000-0005-0000-0000-0000310F0000}"/>
    <cellStyle name="Dziesiętny_Invoices2001Slovakia_Book1_2_Ke hoach 2010 ngay 31-01 4" xfId="8557" xr:uid="{00000000-0005-0000-0000-0000320F0000}"/>
    <cellStyle name="Dziesietny_Invoices2001Slovakia_Book1_2_ke hoach dau thau 30-6-2010" xfId="3615" xr:uid="{00000000-0005-0000-0000-0000330F0000}"/>
    <cellStyle name="Dziesiętny_Invoices2001Slovakia_Book1_2_ke hoach dau thau 30-6-2010" xfId="3616" xr:uid="{00000000-0005-0000-0000-0000340F0000}"/>
    <cellStyle name="Dziesietny_Invoices2001Slovakia_Book1_2_ke hoach dau thau 30-6-2010 2" xfId="3617" xr:uid="{00000000-0005-0000-0000-0000350F0000}"/>
    <cellStyle name="Dziesiętny_Invoices2001Slovakia_Book1_2_ke hoach dau thau 30-6-2010 2" xfId="3618" xr:uid="{00000000-0005-0000-0000-0000360F0000}"/>
    <cellStyle name="Dziesietny_Invoices2001Slovakia_Book1_2_ke hoach dau thau 30-6-2010 2 2" xfId="3619" xr:uid="{00000000-0005-0000-0000-0000370F0000}"/>
    <cellStyle name="Dziesiętny_Invoices2001Slovakia_Book1_2_ke hoach dau thau 30-6-2010 2 2" xfId="3620" xr:uid="{00000000-0005-0000-0000-0000380F0000}"/>
    <cellStyle name="Dziesietny_Invoices2001Slovakia_Book1_2_ke hoach dau thau 30-6-2010 3" xfId="3621" xr:uid="{00000000-0005-0000-0000-0000390F0000}"/>
    <cellStyle name="Dziesiętny_Invoices2001Slovakia_Book1_2_ke hoach dau thau 30-6-2010 3" xfId="3622" xr:uid="{00000000-0005-0000-0000-00003A0F0000}"/>
    <cellStyle name="Dziesietny_Invoices2001Slovakia_Book1_2_ke hoach dau thau 30-6-2010 3 2" xfId="3623" xr:uid="{00000000-0005-0000-0000-00003B0F0000}"/>
    <cellStyle name="Dziesiętny_Invoices2001Slovakia_Book1_2_ke hoach dau thau 30-6-2010 3 2" xfId="3624" xr:uid="{00000000-0005-0000-0000-00003C0F0000}"/>
    <cellStyle name="Dziesietny_Invoices2001Slovakia_Book1_2_ke hoach dau thau 30-6-2010 4" xfId="8558" xr:uid="{00000000-0005-0000-0000-00003D0F0000}"/>
    <cellStyle name="Dziesiętny_Invoices2001Slovakia_Book1_2_ke hoach dau thau 30-6-2010 4" xfId="8559" xr:uid="{00000000-0005-0000-0000-00003E0F0000}"/>
    <cellStyle name="Dziesietny_Invoices2001Slovakia_Book1_2_KH Von 2012 gui BKH 1" xfId="3625" xr:uid="{00000000-0005-0000-0000-00003F0F0000}"/>
    <cellStyle name="Dziesiętny_Invoices2001Slovakia_Book1_2_KH Von 2012 gui BKH 1" xfId="3626" xr:uid="{00000000-0005-0000-0000-0000400F0000}"/>
    <cellStyle name="Dziesietny_Invoices2001Slovakia_Book1_2_KH Von 2012 gui BKH 1 2" xfId="3627" xr:uid="{00000000-0005-0000-0000-0000410F0000}"/>
    <cellStyle name="Dziesiętny_Invoices2001Slovakia_Book1_2_KH Von 2012 gui BKH 1 2" xfId="3628" xr:uid="{00000000-0005-0000-0000-0000420F0000}"/>
    <cellStyle name="Dziesietny_Invoices2001Slovakia_Book1_2_KH Von 2012 gui BKH 1 2 2" xfId="3629" xr:uid="{00000000-0005-0000-0000-0000430F0000}"/>
    <cellStyle name="Dziesiętny_Invoices2001Slovakia_Book1_2_KH Von 2012 gui BKH 1 2 2" xfId="3630" xr:uid="{00000000-0005-0000-0000-0000440F0000}"/>
    <cellStyle name="Dziesietny_Invoices2001Slovakia_Book1_2_KH Von 2012 gui BKH 1 3" xfId="3631" xr:uid="{00000000-0005-0000-0000-0000450F0000}"/>
    <cellStyle name="Dziesiętny_Invoices2001Slovakia_Book1_2_KH Von 2012 gui BKH 1 3" xfId="3632" xr:uid="{00000000-0005-0000-0000-0000460F0000}"/>
    <cellStyle name="Dziesietny_Invoices2001Slovakia_Book1_2_KH Von 2012 gui BKH 1 3 2" xfId="3633" xr:uid="{00000000-0005-0000-0000-0000470F0000}"/>
    <cellStyle name="Dziesiętny_Invoices2001Slovakia_Book1_2_KH Von 2012 gui BKH 1 3 2" xfId="3634" xr:uid="{00000000-0005-0000-0000-0000480F0000}"/>
    <cellStyle name="Dziesietny_Invoices2001Slovakia_Book1_2_KH Von 2012 gui BKH 1 4" xfId="8560" xr:uid="{00000000-0005-0000-0000-0000490F0000}"/>
    <cellStyle name="Dziesiętny_Invoices2001Slovakia_Book1_2_KH Von 2012 gui BKH 1 4" xfId="8561" xr:uid="{00000000-0005-0000-0000-00004A0F0000}"/>
    <cellStyle name="Dziesietny_Invoices2001Slovakia_Book1_2_KH Von 2012 gui BKH 1_BIEU KE HOACH  2015 (KTN 6.11 sua)" xfId="3635" xr:uid="{00000000-0005-0000-0000-00004B0F0000}"/>
    <cellStyle name="Dziesiętny_Invoices2001Slovakia_Book1_2_KH Von 2012 gui BKH 1_BIEU KE HOACH  2015 (KTN 6.11 sua)" xfId="3636" xr:uid="{00000000-0005-0000-0000-00004C0F0000}"/>
    <cellStyle name="Dziesietny_Invoices2001Slovakia_Book1_2_KH Von 2012 gui BKH 2" xfId="3637" xr:uid="{00000000-0005-0000-0000-00004D0F0000}"/>
    <cellStyle name="Dziesiętny_Invoices2001Slovakia_Book1_2_KH Von 2012 gui BKH 2" xfId="3638" xr:uid="{00000000-0005-0000-0000-00004E0F0000}"/>
    <cellStyle name="Dziesietny_Invoices2001Slovakia_Book1_2_KH Von 2012 gui BKH 2 2" xfId="3639" xr:uid="{00000000-0005-0000-0000-00004F0F0000}"/>
    <cellStyle name="Dziesiętny_Invoices2001Slovakia_Book1_2_KH Von 2012 gui BKH 2 2" xfId="3640" xr:uid="{00000000-0005-0000-0000-0000500F0000}"/>
    <cellStyle name="Dziesietny_Invoices2001Slovakia_Book1_2_KH Von 2012 gui BKH 2 2 2" xfId="3641" xr:uid="{00000000-0005-0000-0000-0000510F0000}"/>
    <cellStyle name="Dziesiętny_Invoices2001Slovakia_Book1_2_KH Von 2012 gui BKH 2 2 2" xfId="3642" xr:uid="{00000000-0005-0000-0000-0000520F0000}"/>
    <cellStyle name="Dziesietny_Invoices2001Slovakia_Book1_2_KH Von 2012 gui BKH 2 3" xfId="3643" xr:uid="{00000000-0005-0000-0000-0000530F0000}"/>
    <cellStyle name="Dziesiętny_Invoices2001Slovakia_Book1_2_KH Von 2012 gui BKH 2 3" xfId="3644" xr:uid="{00000000-0005-0000-0000-0000540F0000}"/>
    <cellStyle name="Dziesietny_Invoices2001Slovakia_Book1_2_KH Von 2012 gui BKH 2 3 2" xfId="3645" xr:uid="{00000000-0005-0000-0000-0000550F0000}"/>
    <cellStyle name="Dziesiętny_Invoices2001Slovakia_Book1_2_KH Von 2012 gui BKH 2 3 2" xfId="3646" xr:uid="{00000000-0005-0000-0000-0000560F0000}"/>
    <cellStyle name="Dziesietny_Invoices2001Slovakia_Book1_2_KH Von 2012 gui BKH 2 4" xfId="8562" xr:uid="{00000000-0005-0000-0000-0000570F0000}"/>
    <cellStyle name="Dziesiętny_Invoices2001Slovakia_Book1_2_KH Von 2012 gui BKH 2 4" xfId="8563" xr:uid="{00000000-0005-0000-0000-0000580F0000}"/>
    <cellStyle name="Dziesietny_Invoices2001Slovakia_Book1_2_QD ke hoach dau thau" xfId="3647" xr:uid="{00000000-0005-0000-0000-0000590F0000}"/>
    <cellStyle name="Dziesiętny_Invoices2001Slovakia_Book1_2_QD ke hoach dau thau" xfId="3648" xr:uid="{00000000-0005-0000-0000-00005A0F0000}"/>
    <cellStyle name="Dziesietny_Invoices2001Slovakia_Book1_2_QD ke hoach dau thau 2" xfId="3649" xr:uid="{00000000-0005-0000-0000-00005B0F0000}"/>
    <cellStyle name="Dziesiętny_Invoices2001Slovakia_Book1_2_QD ke hoach dau thau 2" xfId="3650" xr:uid="{00000000-0005-0000-0000-00005C0F0000}"/>
    <cellStyle name="Dziesietny_Invoices2001Slovakia_Book1_2_QD ke hoach dau thau 2 2" xfId="3651" xr:uid="{00000000-0005-0000-0000-00005D0F0000}"/>
    <cellStyle name="Dziesiętny_Invoices2001Slovakia_Book1_2_QD ke hoach dau thau 2 2" xfId="3652" xr:uid="{00000000-0005-0000-0000-00005E0F0000}"/>
    <cellStyle name="Dziesietny_Invoices2001Slovakia_Book1_2_QD ke hoach dau thau 3" xfId="3653" xr:uid="{00000000-0005-0000-0000-00005F0F0000}"/>
    <cellStyle name="Dziesiętny_Invoices2001Slovakia_Book1_2_QD ke hoach dau thau 3" xfId="3654" xr:uid="{00000000-0005-0000-0000-0000600F0000}"/>
    <cellStyle name="Dziesietny_Invoices2001Slovakia_Book1_2_QD ke hoach dau thau 3 2" xfId="3655" xr:uid="{00000000-0005-0000-0000-0000610F0000}"/>
    <cellStyle name="Dziesiętny_Invoices2001Slovakia_Book1_2_QD ke hoach dau thau 3 2" xfId="3656" xr:uid="{00000000-0005-0000-0000-0000620F0000}"/>
    <cellStyle name="Dziesietny_Invoices2001Slovakia_Book1_2_QD ke hoach dau thau 4" xfId="8564" xr:uid="{00000000-0005-0000-0000-0000630F0000}"/>
    <cellStyle name="Dziesiętny_Invoices2001Slovakia_Book1_2_QD ke hoach dau thau 4" xfId="8565" xr:uid="{00000000-0005-0000-0000-0000640F0000}"/>
    <cellStyle name="Dziesietny_Invoices2001Slovakia_Book1_2_Ra soat KH von 2011 (Huy-11-11-11)" xfId="3657" xr:uid="{00000000-0005-0000-0000-0000650F0000}"/>
    <cellStyle name="Dziesiętny_Invoices2001Slovakia_Book1_2_Ra soat KH von 2011 (Huy-11-11-11)" xfId="3658" xr:uid="{00000000-0005-0000-0000-0000660F0000}"/>
    <cellStyle name="Dziesietny_Invoices2001Slovakia_Book1_2_Ra soat KH von 2011 (Huy-11-11-11) 2" xfId="3659" xr:uid="{00000000-0005-0000-0000-0000670F0000}"/>
    <cellStyle name="Dziesiętny_Invoices2001Slovakia_Book1_2_Ra soat KH von 2011 (Huy-11-11-11) 2" xfId="3660" xr:uid="{00000000-0005-0000-0000-0000680F0000}"/>
    <cellStyle name="Dziesietny_Invoices2001Slovakia_Book1_2_Ra soat KH von 2011 (Huy-11-11-11) 2 2" xfId="3661" xr:uid="{00000000-0005-0000-0000-0000690F0000}"/>
    <cellStyle name="Dziesiętny_Invoices2001Slovakia_Book1_2_Ra soat KH von 2011 (Huy-11-11-11) 2 2" xfId="3662" xr:uid="{00000000-0005-0000-0000-00006A0F0000}"/>
    <cellStyle name="Dziesietny_Invoices2001Slovakia_Book1_2_Ra soat KH von 2011 (Huy-11-11-11) 3" xfId="3663" xr:uid="{00000000-0005-0000-0000-00006B0F0000}"/>
    <cellStyle name="Dziesiętny_Invoices2001Slovakia_Book1_2_Ra soat KH von 2011 (Huy-11-11-11) 3" xfId="3664" xr:uid="{00000000-0005-0000-0000-00006C0F0000}"/>
    <cellStyle name="Dziesietny_Invoices2001Slovakia_Book1_2_Ra soat KH von 2011 (Huy-11-11-11) 3 2" xfId="3665" xr:uid="{00000000-0005-0000-0000-00006D0F0000}"/>
    <cellStyle name="Dziesiętny_Invoices2001Slovakia_Book1_2_Ra soat KH von 2011 (Huy-11-11-11) 3 2" xfId="3666" xr:uid="{00000000-0005-0000-0000-00006E0F0000}"/>
    <cellStyle name="Dziesietny_Invoices2001Slovakia_Book1_2_Ra soat KH von 2011 (Huy-11-11-11) 4" xfId="3667" xr:uid="{00000000-0005-0000-0000-00006F0F0000}"/>
    <cellStyle name="Dziesiętny_Invoices2001Slovakia_Book1_2_Ra soat KH von 2011 (Huy-11-11-11) 4" xfId="3668" xr:uid="{00000000-0005-0000-0000-0000700F0000}"/>
    <cellStyle name="Dziesietny_Invoices2001Slovakia_Book1_2_tinh toan hoang ha" xfId="3669" xr:uid="{00000000-0005-0000-0000-0000710F0000}"/>
    <cellStyle name="Dziesiętny_Invoices2001Slovakia_Book1_2_tinh toan hoang ha" xfId="3670" xr:uid="{00000000-0005-0000-0000-0000720F0000}"/>
    <cellStyle name="Dziesietny_Invoices2001Slovakia_Book1_2_tinh toan hoang ha 2" xfId="3671" xr:uid="{00000000-0005-0000-0000-0000730F0000}"/>
    <cellStyle name="Dziesiętny_Invoices2001Slovakia_Book1_2_tinh toan hoang ha 2" xfId="3672" xr:uid="{00000000-0005-0000-0000-0000740F0000}"/>
    <cellStyle name="Dziesietny_Invoices2001Slovakia_Book1_2_tinh toan hoang ha 2 2" xfId="3673" xr:uid="{00000000-0005-0000-0000-0000750F0000}"/>
    <cellStyle name="Dziesiętny_Invoices2001Slovakia_Book1_2_tinh toan hoang ha 2 2" xfId="3674" xr:uid="{00000000-0005-0000-0000-0000760F0000}"/>
    <cellStyle name="Dziesietny_Invoices2001Slovakia_Book1_2_tinh toan hoang ha 3" xfId="3675" xr:uid="{00000000-0005-0000-0000-0000770F0000}"/>
    <cellStyle name="Dziesiętny_Invoices2001Slovakia_Book1_2_tinh toan hoang ha 3" xfId="3676" xr:uid="{00000000-0005-0000-0000-0000780F0000}"/>
    <cellStyle name="Dziesietny_Invoices2001Slovakia_Book1_2_tinh toan hoang ha 3 2" xfId="3677" xr:uid="{00000000-0005-0000-0000-0000790F0000}"/>
    <cellStyle name="Dziesiętny_Invoices2001Slovakia_Book1_2_tinh toan hoang ha 3 2" xfId="3678" xr:uid="{00000000-0005-0000-0000-00007A0F0000}"/>
    <cellStyle name="Dziesietny_Invoices2001Slovakia_Book1_2_tinh toan hoang ha 4" xfId="8566" xr:uid="{00000000-0005-0000-0000-00007B0F0000}"/>
    <cellStyle name="Dziesiętny_Invoices2001Slovakia_Book1_2_tinh toan hoang ha 4" xfId="8567" xr:uid="{00000000-0005-0000-0000-00007C0F0000}"/>
    <cellStyle name="Dziesietny_Invoices2001Slovakia_Book1_2_Tong von ĐTPT" xfId="3679" xr:uid="{00000000-0005-0000-0000-00007D0F0000}"/>
    <cellStyle name="Dziesiętny_Invoices2001Slovakia_Book1_2_Tong von ĐTPT" xfId="3680" xr:uid="{00000000-0005-0000-0000-00007E0F0000}"/>
    <cellStyle name="Dziesietny_Invoices2001Slovakia_Book1_2_Tong von ĐTPT 2" xfId="3681" xr:uid="{00000000-0005-0000-0000-00007F0F0000}"/>
    <cellStyle name="Dziesiętny_Invoices2001Slovakia_Book1_2_Tong von ĐTPT 2" xfId="3682" xr:uid="{00000000-0005-0000-0000-0000800F0000}"/>
    <cellStyle name="Dziesietny_Invoices2001Slovakia_Book1_2_Tong von ĐTPT 2 2" xfId="3683" xr:uid="{00000000-0005-0000-0000-0000810F0000}"/>
    <cellStyle name="Dziesiętny_Invoices2001Slovakia_Book1_2_Tong von ĐTPT 2 2" xfId="3684" xr:uid="{00000000-0005-0000-0000-0000820F0000}"/>
    <cellStyle name="Dziesietny_Invoices2001Slovakia_Book1_2_Tong von ĐTPT 3" xfId="3685" xr:uid="{00000000-0005-0000-0000-0000830F0000}"/>
    <cellStyle name="Dziesiętny_Invoices2001Slovakia_Book1_2_Tong von ĐTPT 3" xfId="3686" xr:uid="{00000000-0005-0000-0000-0000840F0000}"/>
    <cellStyle name="Dziesietny_Invoices2001Slovakia_Book1_2_Tong von ĐTPT 3 2" xfId="3687" xr:uid="{00000000-0005-0000-0000-0000850F0000}"/>
    <cellStyle name="Dziesiętny_Invoices2001Slovakia_Book1_2_Tong von ĐTPT 3 2" xfId="3688" xr:uid="{00000000-0005-0000-0000-0000860F0000}"/>
    <cellStyle name="Dziesietny_Invoices2001Slovakia_Book1_2_Tong von ĐTPT 4" xfId="8568" xr:uid="{00000000-0005-0000-0000-0000870F0000}"/>
    <cellStyle name="Dziesiętny_Invoices2001Slovakia_Book1_2_Tong von ĐTPT 4" xfId="8569" xr:uid="{00000000-0005-0000-0000-0000880F0000}"/>
    <cellStyle name="Dziesietny_Invoices2001Slovakia_Book1_2_Viec Huy dang lam" xfId="3689" xr:uid="{00000000-0005-0000-0000-0000890F0000}"/>
    <cellStyle name="Dziesiętny_Invoices2001Slovakia_Book1_2_Viec Huy dang lam" xfId="3690" xr:uid="{00000000-0005-0000-0000-00008A0F0000}"/>
    <cellStyle name="Dziesietny_Invoices2001Slovakia_Book1_3" xfId="3691" xr:uid="{00000000-0005-0000-0000-00008B0F0000}"/>
    <cellStyle name="Dziesiętny_Invoices2001Slovakia_Book1_3" xfId="3692" xr:uid="{00000000-0005-0000-0000-00008C0F0000}"/>
    <cellStyle name="Dziesietny_Invoices2001Slovakia_Book1_3 2" xfId="3693" xr:uid="{00000000-0005-0000-0000-00008D0F0000}"/>
    <cellStyle name="Dziesiętny_Invoices2001Slovakia_Book1_3 2" xfId="3694" xr:uid="{00000000-0005-0000-0000-00008E0F0000}"/>
    <cellStyle name="Dziesietny_Invoices2001Slovakia_Book1_3 2 2" xfId="3695" xr:uid="{00000000-0005-0000-0000-00008F0F0000}"/>
    <cellStyle name="Dziesiętny_Invoices2001Slovakia_Book1_3 2 2" xfId="3696" xr:uid="{00000000-0005-0000-0000-0000900F0000}"/>
    <cellStyle name="Dziesietny_Invoices2001Slovakia_Book1_3 3" xfId="3697" xr:uid="{00000000-0005-0000-0000-0000910F0000}"/>
    <cellStyle name="Dziesiętny_Invoices2001Slovakia_Book1_3 3" xfId="3698" xr:uid="{00000000-0005-0000-0000-0000920F0000}"/>
    <cellStyle name="Dziesietny_Invoices2001Slovakia_Book1_3 3 2" xfId="3699" xr:uid="{00000000-0005-0000-0000-0000930F0000}"/>
    <cellStyle name="Dziesiętny_Invoices2001Slovakia_Book1_3 3 2" xfId="3700" xr:uid="{00000000-0005-0000-0000-0000940F0000}"/>
    <cellStyle name="Dziesietny_Invoices2001Slovakia_Book1_3 4" xfId="8570" xr:uid="{00000000-0005-0000-0000-0000950F0000}"/>
    <cellStyle name="Dziesiętny_Invoices2001Slovakia_Book1_3 4" xfId="8571" xr:uid="{00000000-0005-0000-0000-0000960F0000}"/>
    <cellStyle name="Dziesietny_Invoices2001Slovakia_Book1_Bao cao 9 thang  XDCB" xfId="3701" xr:uid="{00000000-0005-0000-0000-0000970F0000}"/>
    <cellStyle name="Dziesiętny_Invoices2001Slovakia_Book1_Book1" xfId="3702" xr:uid="{00000000-0005-0000-0000-0000980F0000}"/>
    <cellStyle name="Dziesietny_Invoices2001Slovakia_Book1_dự toán 30a 2013" xfId="3703" xr:uid="{00000000-0005-0000-0000-0000990F0000}"/>
    <cellStyle name="Dziesiętny_Invoices2001Slovakia_Book1_Nhu cau von ung truoc 2011 Tha h Hoa + Nge An gui TW" xfId="3704" xr:uid="{00000000-0005-0000-0000-00009A0F0000}"/>
    <cellStyle name="Dziesietny_Invoices2001Slovakia_Book1_Tong hop Cac tuyen(9-1-06)" xfId="3705" xr:uid="{00000000-0005-0000-0000-00009B0F0000}"/>
    <cellStyle name="Dziesiętny_Invoices2001Slovakia_Book1_Tong hop Cac tuyen(9-1-06)" xfId="3706" xr:uid="{00000000-0005-0000-0000-00009C0F0000}"/>
    <cellStyle name="Dziesietny_Invoices2001Slovakia_Book1_Tong hop Cac tuyen(9-1-06)_bieu tong hop lai kh von 2011 gui phong TH-KTDN" xfId="3707" xr:uid="{00000000-0005-0000-0000-00009D0F0000}"/>
    <cellStyle name="Dziesiętny_Invoices2001Slovakia_Book1_Tong hop Cac tuyen(9-1-06)_bieu tong hop lai kh von 2011 gui phong TH-KTDN" xfId="3708" xr:uid="{00000000-0005-0000-0000-00009E0F0000}"/>
    <cellStyle name="Dziesietny_Invoices2001Slovakia_Book1_Tong hop Cac tuyen(9-1-06)_Copy of KH PHAN BO VON ĐỐI ỨNG NAM 2011 (30 TY phuong án gop WB)" xfId="3709" xr:uid="{00000000-0005-0000-0000-00009F0F0000}"/>
    <cellStyle name="Dziesiętny_Invoices2001Slovakia_Book1_Tong hop Cac tuyen(9-1-06)_Copy of KH PHAN BO VON ĐỐI ỨNG NAM 2011 (30 TY phuong án gop WB)" xfId="3710" xr:uid="{00000000-0005-0000-0000-0000A00F0000}"/>
    <cellStyle name="Dziesietny_Invoices2001Slovakia_Book1_Tong hop Cac tuyen(9-1-06)_Ke hoach 2010 (theo doi 11-8-2010)" xfId="3711" xr:uid="{00000000-0005-0000-0000-0000A10F0000}"/>
    <cellStyle name="Dziesiętny_Invoices2001Slovakia_Book1_Tong hop Cac tuyen(9-1-06)_Ke hoach 2010 (theo doi 11-8-2010)" xfId="3712" xr:uid="{00000000-0005-0000-0000-0000A20F0000}"/>
    <cellStyle name="Dziesietny_Invoices2001Slovakia_Book1_Tong hop Cac tuyen(9-1-06)_KH Von 2012 gui BKH 1" xfId="3713" xr:uid="{00000000-0005-0000-0000-0000A30F0000}"/>
    <cellStyle name="Dziesiętny_Invoices2001Slovakia_Book1_Tong hop Cac tuyen(9-1-06)_KH Von 2012 gui BKH 1" xfId="3714" xr:uid="{00000000-0005-0000-0000-0000A40F0000}"/>
    <cellStyle name="Dziesietny_Invoices2001Slovakia_Book1_Tong hop Cac tuyen(9-1-06)_QD ke hoach dau thau" xfId="3715" xr:uid="{00000000-0005-0000-0000-0000A50F0000}"/>
    <cellStyle name="Dziesiętny_Invoices2001Slovakia_Book1_Tong hop Cac tuyen(9-1-06)_QD ke hoach dau thau" xfId="3716" xr:uid="{00000000-0005-0000-0000-0000A60F0000}"/>
    <cellStyle name="Dziesietny_Invoices2001Slovakia_Book1_Tong hop Cac tuyen(9-1-06)_Tong von ĐTPT" xfId="3717" xr:uid="{00000000-0005-0000-0000-0000A70F0000}"/>
    <cellStyle name="Dziesiętny_Invoices2001Slovakia_Book1_Tong hop Cac tuyen(9-1-06)_Tong von ĐTPT" xfId="3718" xr:uid="{00000000-0005-0000-0000-0000A80F0000}"/>
    <cellStyle name="Dziesietny_Invoices2001Slovakia_Book1_ung truoc 2011 NSTW Thanh Hoa + Nge An gui Thu 12-5" xfId="3719" xr:uid="{00000000-0005-0000-0000-0000A90F0000}"/>
    <cellStyle name="Dziesiętny_Invoices2001Slovakia_Book1_ung truoc 2011 NSTW Thanh Hoa + Nge An gui Thu 12-5" xfId="3720" xr:uid="{00000000-0005-0000-0000-0000AA0F0000}"/>
    <cellStyle name="Dziesietny_Invoices2001Slovakia_Chi tieu KH nam 2009" xfId="3721" xr:uid="{00000000-0005-0000-0000-0000AB0F0000}"/>
    <cellStyle name="Dziesiętny_Invoices2001Slovakia_Chi tieu KH nam 2009" xfId="3722" xr:uid="{00000000-0005-0000-0000-0000AC0F0000}"/>
    <cellStyle name="Dziesietny_Invoices2001Slovakia_Copy of KH PHAN BO VON ĐỐI ỨNG NAM 2011 (30 TY phuong án gop WB)" xfId="3723" xr:uid="{00000000-0005-0000-0000-0000AD0F0000}"/>
    <cellStyle name="Dziesiętny_Invoices2001Slovakia_Copy of KH PHAN BO VON ĐỐI ỨNG NAM 2011 (30 TY phuong án gop WB)" xfId="3724" xr:uid="{00000000-0005-0000-0000-0000AE0F0000}"/>
    <cellStyle name="Dziesietny_Invoices2001Slovakia_Copy of KH PHAN BO VON ĐỐI ỨNG NAM 2011 (30 TY phuong án gop WB) 2" xfId="3725" xr:uid="{00000000-0005-0000-0000-0000AF0F0000}"/>
    <cellStyle name="Dziesiętny_Invoices2001Slovakia_Copy of KH PHAN BO VON ĐỐI ỨNG NAM 2011 (30 TY phuong án gop WB) 2" xfId="3726" xr:uid="{00000000-0005-0000-0000-0000B00F0000}"/>
    <cellStyle name="Dziesietny_Invoices2001Slovakia_Copy of KH PHAN BO VON ĐỐI ỨNG NAM 2011 (30 TY phuong án gop WB) 2 2" xfId="3727" xr:uid="{00000000-0005-0000-0000-0000B10F0000}"/>
    <cellStyle name="Dziesiętny_Invoices2001Slovakia_Copy of KH PHAN BO VON ĐỐI ỨNG NAM 2011 (30 TY phuong án gop WB) 2 2" xfId="3728" xr:uid="{00000000-0005-0000-0000-0000B20F0000}"/>
    <cellStyle name="Dziesietny_Invoices2001Slovakia_Copy of KH PHAN BO VON ĐỐI ỨNG NAM 2011 (30 TY phuong án gop WB) 3" xfId="3729" xr:uid="{00000000-0005-0000-0000-0000B30F0000}"/>
    <cellStyle name="Dziesiętny_Invoices2001Slovakia_Copy of KH PHAN BO VON ĐỐI ỨNG NAM 2011 (30 TY phuong án gop WB) 3" xfId="3730" xr:uid="{00000000-0005-0000-0000-0000B40F0000}"/>
    <cellStyle name="Dziesietny_Invoices2001Slovakia_Copy of KH PHAN BO VON ĐỐI ỨNG NAM 2011 (30 TY phuong án gop WB) 3 2" xfId="3731" xr:uid="{00000000-0005-0000-0000-0000B50F0000}"/>
    <cellStyle name="Dziesiętny_Invoices2001Slovakia_Copy of KH PHAN BO VON ĐỐI ỨNG NAM 2011 (30 TY phuong án gop WB) 3 2" xfId="3732" xr:uid="{00000000-0005-0000-0000-0000B60F0000}"/>
    <cellStyle name="Dziesietny_Invoices2001Slovakia_Copy of KH PHAN BO VON ĐỐI ỨNG NAM 2011 (30 TY phuong án gop WB) 4" xfId="8572" xr:uid="{00000000-0005-0000-0000-0000B70F0000}"/>
    <cellStyle name="Dziesiętny_Invoices2001Slovakia_Copy of KH PHAN BO VON ĐỐI ỨNG NAM 2011 (30 TY phuong án gop WB) 4" xfId="8573" xr:uid="{00000000-0005-0000-0000-0000B80F0000}"/>
    <cellStyle name="Dziesietny_Invoices2001Slovakia_Copy of KH PHAN BO VON ĐỐI ỨNG NAM 2011 (30 TY phuong án gop WB)_BIEU KE HOACH  2015 (KTN 6.11 sua)" xfId="3733" xr:uid="{00000000-0005-0000-0000-0000B90F0000}"/>
    <cellStyle name="Dziesiętny_Invoices2001Slovakia_Copy of KH PHAN BO VON ĐỐI ỨNG NAM 2011 (30 TY phuong án gop WB)_BIEU KE HOACH  2015 (KTN 6.11 sua)" xfId="3734" xr:uid="{00000000-0005-0000-0000-0000BA0F0000}"/>
    <cellStyle name="Dziesietny_Invoices2001Slovakia_Danh Mục KCM trinh BKH 2011 (BS 30A)" xfId="3735" xr:uid="{00000000-0005-0000-0000-0000BB0F0000}"/>
    <cellStyle name="Dziesiętny_Invoices2001Slovakia_Danh Mục KCM trinh BKH 2011 (BS 30A)" xfId="3736" xr:uid="{00000000-0005-0000-0000-0000BC0F0000}"/>
    <cellStyle name="Dziesietny_Invoices2001Slovakia_DT 1751 Muong Khoa" xfId="3737" xr:uid="{00000000-0005-0000-0000-0000BD0F0000}"/>
    <cellStyle name="Dziesiętny_Invoices2001Slovakia_DT 1751 Muong Khoa" xfId="3738" xr:uid="{00000000-0005-0000-0000-0000BE0F0000}"/>
    <cellStyle name="Dziesietny_Invoices2001Slovakia_DT Nam vai" xfId="3739" xr:uid="{00000000-0005-0000-0000-0000BF0F0000}"/>
    <cellStyle name="Dziesiętny_Invoices2001Slovakia_DT tieu hoc diem TDC ban Cho 28-02-09" xfId="3740" xr:uid="{00000000-0005-0000-0000-0000C00F0000}"/>
    <cellStyle name="Dziesietny_Invoices2001Slovakia_DT truong THPT  quyet thang tinh 04-3-09" xfId="3741" xr:uid="{00000000-0005-0000-0000-0000C10F0000}"/>
    <cellStyle name="Dziesiętny_Invoices2001Slovakia_DT truong THPT  quyet thang tinh 04-3-09" xfId="3742" xr:uid="{00000000-0005-0000-0000-0000C20F0000}"/>
    <cellStyle name="Dziesietny_Invoices2001Slovakia_DTTD chieng chan Tham lai 29-9-2009" xfId="3743" xr:uid="{00000000-0005-0000-0000-0000C30F0000}"/>
    <cellStyle name="Dziesiętny_Invoices2001Slovakia_DTTD chieng chan Tham lai 29-9-2009" xfId="3744" xr:uid="{00000000-0005-0000-0000-0000C40F0000}"/>
    <cellStyle name="Dziesietny_Invoices2001Slovakia_DTTD chieng chan Tham lai 29-9-2009 2" xfId="3745" xr:uid="{00000000-0005-0000-0000-0000C50F0000}"/>
    <cellStyle name="Dziesiętny_Invoices2001Slovakia_DTTD chieng chan Tham lai 29-9-2009 2" xfId="3746" xr:uid="{00000000-0005-0000-0000-0000C60F0000}"/>
    <cellStyle name="Dziesietny_Invoices2001Slovakia_DTTD chieng chan Tham lai 29-9-2009 2 2" xfId="3747" xr:uid="{00000000-0005-0000-0000-0000C70F0000}"/>
    <cellStyle name="Dziesiętny_Invoices2001Slovakia_DTTD chieng chan Tham lai 29-9-2009 2 2" xfId="3748" xr:uid="{00000000-0005-0000-0000-0000C80F0000}"/>
    <cellStyle name="Dziesietny_Invoices2001Slovakia_DTTD chieng chan Tham lai 29-9-2009 3" xfId="3749" xr:uid="{00000000-0005-0000-0000-0000C90F0000}"/>
    <cellStyle name="Dziesiętny_Invoices2001Slovakia_DTTD chieng chan Tham lai 29-9-2009 3" xfId="3750" xr:uid="{00000000-0005-0000-0000-0000CA0F0000}"/>
    <cellStyle name="Dziesietny_Invoices2001Slovakia_DTTD chieng chan Tham lai 29-9-2009 3 2" xfId="3751" xr:uid="{00000000-0005-0000-0000-0000CB0F0000}"/>
    <cellStyle name="Dziesiętny_Invoices2001Slovakia_DTTD chieng chan Tham lai 29-9-2009 3 2" xfId="3752" xr:uid="{00000000-0005-0000-0000-0000CC0F0000}"/>
    <cellStyle name="Dziesietny_Invoices2001Slovakia_DTTD chieng chan Tham lai 29-9-2009 4" xfId="8574" xr:uid="{00000000-0005-0000-0000-0000CD0F0000}"/>
    <cellStyle name="Dziesiętny_Invoices2001Slovakia_DTTD chieng chan Tham lai 29-9-2009 4" xfId="8575" xr:uid="{00000000-0005-0000-0000-0000CE0F0000}"/>
    <cellStyle name="Dziesietny_Invoices2001Slovakia_DTTD chieng chan Tham lai 29-9-2009_BIEU KE HOACH  2015 (KTN 6.11 sua)" xfId="3753" xr:uid="{00000000-0005-0000-0000-0000CF0F0000}"/>
    <cellStyle name="Dziesiętny_Invoices2001Slovakia_DTTD chieng chan Tham lai 29-9-2009_BIEU KE HOACH  2015 (KTN 6.11 sua)" xfId="3754" xr:uid="{00000000-0005-0000-0000-0000D00F0000}"/>
    <cellStyle name="Dziesietny_Invoices2001Slovakia_d-uong+TDT" xfId="3755" xr:uid="{00000000-0005-0000-0000-0000D10F0000}"/>
    <cellStyle name="Dziesiętny_Invoices2001Slovakia_GVL" xfId="3756" xr:uid="{00000000-0005-0000-0000-0000D20F0000}"/>
    <cellStyle name="Dziesietny_Invoices2001Slovakia_Ke hoach 2010 (theo doi 11-8-2010)" xfId="3757" xr:uid="{00000000-0005-0000-0000-0000D30F0000}"/>
    <cellStyle name="Dziesiętny_Invoices2001Slovakia_Ke hoach 2010 (theo doi 11-8-2010)" xfId="3758" xr:uid="{00000000-0005-0000-0000-0000D40F0000}"/>
    <cellStyle name="Dziesietny_Invoices2001Slovakia_ke hoach dau thau 30-6-2010" xfId="3759" xr:uid="{00000000-0005-0000-0000-0000D50F0000}"/>
    <cellStyle name="Dziesiętny_Invoices2001Slovakia_ke hoach dau thau 30-6-2010" xfId="3760" xr:uid="{00000000-0005-0000-0000-0000D60F0000}"/>
    <cellStyle name="Dziesietny_Invoices2001Slovakia_KL K.C mat duong" xfId="3761" xr:uid="{00000000-0005-0000-0000-0000D70F0000}"/>
    <cellStyle name="Dziesiętny_Invoices2001Slovakia_Nhalamviec VTC(25-1-05) 4" xfId="8576" xr:uid="{00000000-0005-0000-0000-0000D80F0000}"/>
    <cellStyle name="Dziesietny_Invoices2001Slovakia_Nhu cau von ung truoc 2011 Tha h Hoa + Nge An gui TW" xfId="3762" xr:uid="{00000000-0005-0000-0000-0000D90F0000}"/>
    <cellStyle name="Dziesiętny_Invoices2001Slovakia_Phan pha do" xfId="3763" xr:uid="{00000000-0005-0000-0000-0000DA0F0000}"/>
    <cellStyle name="Dziesietny_Invoices2001Slovakia_Ra soat KH von 2011 (Huy-11-11-11)" xfId="3764" xr:uid="{00000000-0005-0000-0000-0000DB0F0000}"/>
    <cellStyle name="Dziesiętny_Invoices2001Slovakia_Ra soat KH von 2011 (Huy-11-11-11)" xfId="3765" xr:uid="{00000000-0005-0000-0000-0000DC0F0000}"/>
    <cellStyle name="Dziesietny_Invoices2001Slovakia_Sheet2" xfId="3766" xr:uid="{00000000-0005-0000-0000-0000DD0F0000}"/>
    <cellStyle name="Dziesiętny_Invoices2001Slovakia_Sheet2" xfId="3767" xr:uid="{00000000-0005-0000-0000-0000DE0F0000}"/>
    <cellStyle name="Dziesietny_Invoices2001Slovakia_TDT KHANH HOA" xfId="3768" xr:uid="{00000000-0005-0000-0000-0000DF0F0000}"/>
    <cellStyle name="Dziesiętny_Invoices2001Slovakia_TDT KHANH HOA" xfId="3769" xr:uid="{00000000-0005-0000-0000-0000E00F0000}"/>
    <cellStyle name="Dziesietny_Invoices2001Slovakia_TDT KHANH HOA 2" xfId="3770" xr:uid="{00000000-0005-0000-0000-0000E10F0000}"/>
    <cellStyle name="Dziesiętny_Invoices2001Slovakia_TDT KHANH HOA 2" xfId="3771" xr:uid="{00000000-0005-0000-0000-0000E20F0000}"/>
    <cellStyle name="Dziesietny_Invoices2001Slovakia_TDT KHANH HOA 3" xfId="3772" xr:uid="{00000000-0005-0000-0000-0000E30F0000}"/>
    <cellStyle name="Dziesiętny_Invoices2001Slovakia_TDT KHANH HOA 3" xfId="3773" xr:uid="{00000000-0005-0000-0000-0000E40F0000}"/>
    <cellStyle name="Dziesietny_Invoices2001Slovakia_TDT KHANH HOA 4" xfId="3774" xr:uid="{00000000-0005-0000-0000-0000E50F0000}"/>
    <cellStyle name="Dziesiętny_Invoices2001Slovakia_TDT KHANH HOA 4" xfId="3775" xr:uid="{00000000-0005-0000-0000-0000E60F0000}"/>
    <cellStyle name="Dziesietny_Invoices2001Slovakia_TDT KHANH HOA_bao_cao_TH_th_cong_tac_dau_thau_-_ngay251209" xfId="3776" xr:uid="{00000000-0005-0000-0000-0000E70F0000}"/>
    <cellStyle name="Dziesiętny_Invoices2001Slovakia_TDT KHANH HOA_bao_cao_TH_th_cong_tac_dau_thau_-_ngay251209" xfId="3777" xr:uid="{00000000-0005-0000-0000-0000E80F0000}"/>
    <cellStyle name="Dziesietny_Invoices2001Slovakia_TDT KHANH HOA_Bieu chi tieu KH 2014 (Huy-04-11)" xfId="3778" xr:uid="{00000000-0005-0000-0000-0000E90F0000}"/>
    <cellStyle name="Dziesiętny_Invoices2001Slovakia_TDT KHANH HOA_Bieu chi tieu KH 2014 (Huy-04-11)" xfId="3779" xr:uid="{00000000-0005-0000-0000-0000EA0F0000}"/>
    <cellStyle name="Dziesietny_Invoices2001Slovakia_TDT KHANH HOA_bieu ke hoach dau thau" xfId="3780" xr:uid="{00000000-0005-0000-0000-0000EB0F0000}"/>
    <cellStyle name="Dziesiętny_Invoices2001Slovakia_TDT KHANH HOA_bieu ke hoach dau thau" xfId="3781" xr:uid="{00000000-0005-0000-0000-0000EC0F0000}"/>
    <cellStyle name="Dziesietny_Invoices2001Slovakia_TDT KHANH HOA_bieu ke hoach dau thau truong mam non SKH" xfId="3782" xr:uid="{00000000-0005-0000-0000-0000ED0F0000}"/>
    <cellStyle name="Dziesiętny_Invoices2001Slovakia_TDT KHANH HOA_bieu ke hoach dau thau truong mam non SKH" xfId="3783" xr:uid="{00000000-0005-0000-0000-0000EE0F0000}"/>
    <cellStyle name="Dziesietny_Invoices2001Slovakia_TDT KHANH HOA_bieu tong hop lai kh von 2011 gui phong TH-KTDN" xfId="3784" xr:uid="{00000000-0005-0000-0000-0000EF0F0000}"/>
    <cellStyle name="Dziesiętny_Invoices2001Slovakia_TDT KHANH HOA_bieu tong hop lai kh von 2011 gui phong TH-KTDN" xfId="3785" xr:uid="{00000000-0005-0000-0000-0000F00F0000}"/>
    <cellStyle name="Dziesietny_Invoices2001Slovakia_TDT KHANH HOA_bieu tong hop lai kh von 2011 gui phong TH-KTDN 2" xfId="3786" xr:uid="{00000000-0005-0000-0000-0000F10F0000}"/>
    <cellStyle name="Dziesiętny_Invoices2001Slovakia_TDT KHANH HOA_bieu tong hop lai kh von 2011 gui phong TH-KTDN 2" xfId="3787" xr:uid="{00000000-0005-0000-0000-0000F20F0000}"/>
    <cellStyle name="Dziesietny_Invoices2001Slovakia_TDT KHANH HOA_bieu tong hop lai kh von 2011 gui phong TH-KTDN 2 2" xfId="3788" xr:uid="{00000000-0005-0000-0000-0000F30F0000}"/>
    <cellStyle name="Dziesiętny_Invoices2001Slovakia_TDT KHANH HOA_bieu tong hop lai kh von 2011 gui phong TH-KTDN 2 2" xfId="3789" xr:uid="{00000000-0005-0000-0000-0000F40F0000}"/>
    <cellStyle name="Dziesietny_Invoices2001Slovakia_TDT KHANH HOA_bieu tong hop lai kh von 2011 gui phong TH-KTDN 3" xfId="3790" xr:uid="{00000000-0005-0000-0000-0000F50F0000}"/>
    <cellStyle name="Dziesiętny_Invoices2001Slovakia_TDT KHANH HOA_bieu tong hop lai kh von 2011 gui phong TH-KTDN 3" xfId="3791" xr:uid="{00000000-0005-0000-0000-0000F60F0000}"/>
    <cellStyle name="Dziesietny_Invoices2001Slovakia_TDT KHANH HOA_bieu tong hop lai kh von 2011 gui phong TH-KTDN 3 2" xfId="3792" xr:uid="{00000000-0005-0000-0000-0000F70F0000}"/>
    <cellStyle name="Dziesiętny_Invoices2001Slovakia_TDT KHANH HOA_bieu tong hop lai kh von 2011 gui phong TH-KTDN 3 2" xfId="3793" xr:uid="{00000000-0005-0000-0000-0000F80F0000}"/>
    <cellStyle name="Dziesietny_Invoices2001Slovakia_TDT KHANH HOA_bieu tong hop lai kh von 2011 gui phong TH-KTDN 4" xfId="8577" xr:uid="{00000000-0005-0000-0000-0000F90F0000}"/>
    <cellStyle name="Dziesiętny_Invoices2001Slovakia_TDT KHANH HOA_bieu tong hop lai kh von 2011 gui phong TH-KTDN 4" xfId="8578" xr:uid="{00000000-0005-0000-0000-0000FA0F0000}"/>
    <cellStyle name="Dziesietny_Invoices2001Slovakia_TDT KHANH HOA_bieu tong hop lai kh von 2011 gui phong TH-KTDN_BIEU KE HOACH  2015 (KTN 6.11 sua)" xfId="3794" xr:uid="{00000000-0005-0000-0000-0000FB0F0000}"/>
    <cellStyle name="Dziesiętny_Invoices2001Slovakia_TDT KHANH HOA_bieu tong hop lai kh von 2011 gui phong TH-KTDN_BIEU KE HOACH  2015 (KTN 6.11 sua)" xfId="3795" xr:uid="{00000000-0005-0000-0000-0000FC0F0000}"/>
    <cellStyle name="Dziesietny_Invoices2001Slovakia_TDT KHANH HOA_Book1" xfId="3796" xr:uid="{00000000-0005-0000-0000-0000FD0F0000}"/>
    <cellStyle name="Dziesiętny_Invoices2001Slovakia_TDT KHANH HOA_Book1" xfId="3797" xr:uid="{00000000-0005-0000-0000-0000FE0F0000}"/>
    <cellStyle name="Dziesietny_Invoices2001Slovakia_TDT KHANH HOA_Book1_1" xfId="3798" xr:uid="{00000000-0005-0000-0000-0000FF0F0000}"/>
    <cellStyle name="Dziesiętny_Invoices2001Slovakia_TDT KHANH HOA_Book1_1" xfId="3799" xr:uid="{00000000-0005-0000-0000-000000100000}"/>
    <cellStyle name="Dziesietny_Invoices2001Slovakia_TDT KHANH HOA_Book1_1_ke hoach dau thau 30-6-2010" xfId="3800" xr:uid="{00000000-0005-0000-0000-000001100000}"/>
    <cellStyle name="Dziesiętny_Invoices2001Slovakia_TDT KHANH HOA_Book1_1_ke hoach dau thau 30-6-2010" xfId="3801" xr:uid="{00000000-0005-0000-0000-000002100000}"/>
    <cellStyle name="Dziesietny_Invoices2001Slovakia_TDT KHANH HOA_Book1_2" xfId="3802" xr:uid="{00000000-0005-0000-0000-000003100000}"/>
    <cellStyle name="Dziesiętny_Invoices2001Slovakia_TDT KHANH HOA_Book1_2" xfId="3803" xr:uid="{00000000-0005-0000-0000-000004100000}"/>
    <cellStyle name="Dziesietny_Invoices2001Slovakia_TDT KHANH HOA_Book1_Book1" xfId="3804" xr:uid="{00000000-0005-0000-0000-000005100000}"/>
    <cellStyle name="Dziesiętny_Invoices2001Slovakia_TDT KHANH HOA_Book1_Book1" xfId="3805" xr:uid="{00000000-0005-0000-0000-000006100000}"/>
    <cellStyle name="Dziesietny_Invoices2001Slovakia_TDT KHANH HOA_Book1_DTTD chieng chan Tham lai 29-9-2009" xfId="3806" xr:uid="{00000000-0005-0000-0000-000007100000}"/>
    <cellStyle name="Dziesiętny_Invoices2001Slovakia_TDT KHANH HOA_Book1_DTTD chieng chan Tham lai 29-9-2009" xfId="3807" xr:uid="{00000000-0005-0000-0000-000008100000}"/>
    <cellStyle name="Dziesietny_Invoices2001Slovakia_TDT KHANH HOA_Book1_Ke hoach 2010 (theo doi 11-8-2010)" xfId="3808" xr:uid="{00000000-0005-0000-0000-000009100000}"/>
    <cellStyle name="Dziesiętny_Invoices2001Slovakia_TDT KHANH HOA_Book1_Ke hoach 2010 (theo doi 11-8-2010)" xfId="3809" xr:uid="{00000000-0005-0000-0000-00000A100000}"/>
    <cellStyle name="Dziesietny_Invoices2001Slovakia_TDT KHANH HOA_Book1_ke hoach dau thau 30-6-2010" xfId="3810" xr:uid="{00000000-0005-0000-0000-00000B100000}"/>
    <cellStyle name="Dziesiętny_Invoices2001Slovakia_TDT KHANH HOA_Book1_ke hoach dau thau 30-6-2010" xfId="3811" xr:uid="{00000000-0005-0000-0000-00000C100000}"/>
    <cellStyle name="Dziesietny_Invoices2001Slovakia_TDT KHANH HOA_Book1_ke hoach dau thau 30-6-2010 2" xfId="3812" xr:uid="{00000000-0005-0000-0000-00000D100000}"/>
    <cellStyle name="Dziesiętny_Invoices2001Slovakia_TDT KHANH HOA_Book1_ke hoach dau thau 30-6-2010 2" xfId="3813" xr:uid="{00000000-0005-0000-0000-00000E100000}"/>
    <cellStyle name="Dziesietny_Invoices2001Slovakia_TDT KHANH HOA_Book1_ke hoach dau thau 30-6-2010 2 2" xfId="3814" xr:uid="{00000000-0005-0000-0000-00000F100000}"/>
    <cellStyle name="Dziesiętny_Invoices2001Slovakia_TDT KHANH HOA_Book1_ke hoach dau thau 30-6-2010 2 2" xfId="3815" xr:uid="{00000000-0005-0000-0000-000010100000}"/>
    <cellStyle name="Dziesietny_Invoices2001Slovakia_TDT KHANH HOA_Book1_ke hoach dau thau 30-6-2010 3" xfId="3816" xr:uid="{00000000-0005-0000-0000-000011100000}"/>
    <cellStyle name="Dziesiętny_Invoices2001Slovakia_TDT KHANH HOA_Book1_ke hoach dau thau 30-6-2010 3" xfId="3817" xr:uid="{00000000-0005-0000-0000-000012100000}"/>
    <cellStyle name="Dziesietny_Invoices2001Slovakia_TDT KHANH HOA_Book1_ke hoach dau thau 30-6-2010 3 2" xfId="3818" xr:uid="{00000000-0005-0000-0000-000013100000}"/>
    <cellStyle name="Dziesiętny_Invoices2001Slovakia_TDT KHANH HOA_Book1_ke hoach dau thau 30-6-2010 3 2" xfId="3819" xr:uid="{00000000-0005-0000-0000-000014100000}"/>
    <cellStyle name="Dziesietny_Invoices2001Slovakia_TDT KHANH HOA_Book1_ke hoach dau thau 30-6-2010 4" xfId="8579" xr:uid="{00000000-0005-0000-0000-000015100000}"/>
    <cellStyle name="Dziesiętny_Invoices2001Slovakia_TDT KHANH HOA_Book1_ke hoach dau thau 30-6-2010 4" xfId="8580" xr:uid="{00000000-0005-0000-0000-000016100000}"/>
    <cellStyle name="Dziesietny_Invoices2001Slovakia_TDT KHANH HOA_Book1_ke hoach dau thau 30-6-2010_BIEU KE HOACH  2015 (KTN 6.11 sua)" xfId="3820" xr:uid="{00000000-0005-0000-0000-000017100000}"/>
    <cellStyle name="Dziesiętny_Invoices2001Slovakia_TDT KHANH HOA_Book1_ke hoach dau thau 30-6-2010_BIEU KE HOACH  2015 (KTN 6.11 sua)" xfId="3821" xr:uid="{00000000-0005-0000-0000-000018100000}"/>
    <cellStyle name="Dziesietny_Invoices2001Slovakia_TDT KHANH HOA_Book1_KH Von 2012 gui BKH 1" xfId="3822" xr:uid="{00000000-0005-0000-0000-000019100000}"/>
    <cellStyle name="Dziesiętny_Invoices2001Slovakia_TDT KHANH HOA_Book1_KH Von 2012 gui BKH 1" xfId="3823" xr:uid="{00000000-0005-0000-0000-00001A100000}"/>
    <cellStyle name="Dziesietny_Invoices2001Slovakia_TDT KHANH HOA_Book1_KH Von 2012 gui BKH 2" xfId="3824" xr:uid="{00000000-0005-0000-0000-00001B100000}"/>
    <cellStyle name="Dziesiętny_Invoices2001Slovakia_TDT KHANH HOA_Book1_KH Von 2012 gui BKH 2" xfId="3825" xr:uid="{00000000-0005-0000-0000-00001C100000}"/>
    <cellStyle name="Dziesietny_Invoices2001Slovakia_TDT KHANH HOA_Chi tieu KH nam 2009" xfId="3826" xr:uid="{00000000-0005-0000-0000-00001D100000}"/>
    <cellStyle name="Dziesiętny_Invoices2001Slovakia_TDT KHANH HOA_Chi tieu KH nam 2009" xfId="3827" xr:uid="{00000000-0005-0000-0000-00001E100000}"/>
    <cellStyle name="Dziesietny_Invoices2001Slovakia_TDT KHANH HOA_Copy of KH PHAN BO VON ĐỐI ỨNG NAM 2011 (30 TY phuong án gop WB)" xfId="3828" xr:uid="{00000000-0005-0000-0000-00001F100000}"/>
    <cellStyle name="Dziesiętny_Invoices2001Slovakia_TDT KHANH HOA_Copy of KH PHAN BO VON ĐỐI ỨNG NAM 2011 (30 TY phuong án gop WB)" xfId="3829" xr:uid="{00000000-0005-0000-0000-000020100000}"/>
    <cellStyle name="Dziesietny_Invoices2001Slovakia_TDT KHANH HOA_Copy of KH PHAN BO VON ĐỐI ỨNG NAM 2011 (30 TY phuong án gop WB) 2" xfId="3830" xr:uid="{00000000-0005-0000-0000-000021100000}"/>
    <cellStyle name="Dziesiętny_Invoices2001Slovakia_TDT KHANH HOA_Copy of KH PHAN BO VON ĐỐI ỨNG NAM 2011 (30 TY phuong án gop WB) 2" xfId="3831" xr:uid="{00000000-0005-0000-0000-000022100000}"/>
    <cellStyle name="Dziesietny_Invoices2001Slovakia_TDT KHANH HOA_Copy of KH PHAN BO VON ĐỐI ỨNG NAM 2011 (30 TY phuong án gop WB) 2 2" xfId="3832" xr:uid="{00000000-0005-0000-0000-000023100000}"/>
    <cellStyle name="Dziesiętny_Invoices2001Slovakia_TDT KHANH HOA_Copy of KH PHAN BO VON ĐỐI ỨNG NAM 2011 (30 TY phuong án gop WB) 2 2" xfId="3833" xr:uid="{00000000-0005-0000-0000-000024100000}"/>
    <cellStyle name="Dziesietny_Invoices2001Slovakia_TDT KHANH HOA_Copy of KH PHAN BO VON ĐỐI ỨNG NAM 2011 (30 TY phuong án gop WB) 3" xfId="3834" xr:uid="{00000000-0005-0000-0000-000025100000}"/>
    <cellStyle name="Dziesiętny_Invoices2001Slovakia_TDT KHANH HOA_Copy of KH PHAN BO VON ĐỐI ỨNG NAM 2011 (30 TY phuong án gop WB) 3" xfId="3835" xr:uid="{00000000-0005-0000-0000-000026100000}"/>
    <cellStyle name="Dziesietny_Invoices2001Slovakia_TDT KHANH HOA_Copy of KH PHAN BO VON ĐỐI ỨNG NAM 2011 (30 TY phuong án gop WB) 3 2" xfId="3836" xr:uid="{00000000-0005-0000-0000-000027100000}"/>
    <cellStyle name="Dziesiętny_Invoices2001Slovakia_TDT KHANH HOA_Copy of KH PHAN BO VON ĐỐI ỨNG NAM 2011 (30 TY phuong án gop WB) 3 2" xfId="3837" xr:uid="{00000000-0005-0000-0000-000028100000}"/>
    <cellStyle name="Dziesietny_Invoices2001Slovakia_TDT KHANH HOA_Copy of KH PHAN BO VON ĐỐI ỨNG NAM 2011 (30 TY phuong án gop WB) 4" xfId="8581" xr:uid="{00000000-0005-0000-0000-000029100000}"/>
    <cellStyle name="Dziesiętny_Invoices2001Slovakia_TDT KHANH HOA_Copy of KH PHAN BO VON ĐỐI ỨNG NAM 2011 (30 TY phuong án gop WB) 4" xfId="8582" xr:uid="{00000000-0005-0000-0000-00002A100000}"/>
    <cellStyle name="Dziesietny_Invoices2001Slovakia_TDT KHANH HOA_Copy of KH PHAN BO VON ĐỐI ỨNG NAM 2011 (30 TY phuong án gop WB)_BIEU KE HOACH  2015 (KTN 6.11 sua)" xfId="3838" xr:uid="{00000000-0005-0000-0000-00002B100000}"/>
    <cellStyle name="Dziesiętny_Invoices2001Slovakia_TDT KHANH HOA_Copy of KH PHAN BO VON ĐỐI ỨNG NAM 2011 (30 TY phuong án gop WB)_BIEU KE HOACH  2015 (KTN 6.11 sua)" xfId="3839" xr:uid="{00000000-0005-0000-0000-00002C100000}"/>
    <cellStyle name="Dziesietny_Invoices2001Slovakia_TDT KHANH HOA_Danh Mục KCM trinh BKH 2011 (BS 30A)" xfId="3840" xr:uid="{00000000-0005-0000-0000-00002D100000}"/>
    <cellStyle name="Dziesiętny_Invoices2001Slovakia_TDT KHANH HOA_Danh Mục KCM trinh BKH 2011 (BS 30A)" xfId="3841" xr:uid="{00000000-0005-0000-0000-00002E100000}"/>
    <cellStyle name="Dziesietny_Invoices2001Slovakia_TDT KHANH HOA_DT 1751 Muong Khoa" xfId="3842" xr:uid="{00000000-0005-0000-0000-00002F100000}"/>
    <cellStyle name="Dziesiętny_Invoices2001Slovakia_TDT KHANH HOA_DT 1751 Muong Khoa" xfId="3843" xr:uid="{00000000-0005-0000-0000-000030100000}"/>
    <cellStyle name="Dziesietny_Invoices2001Slovakia_TDT KHANH HOA_DT tieu hoc diem TDC ban Cho 28-02-09" xfId="3844" xr:uid="{00000000-0005-0000-0000-000031100000}"/>
    <cellStyle name="Dziesiętny_Invoices2001Slovakia_TDT KHANH HOA_DT tieu hoc diem TDC ban Cho 28-02-09" xfId="3845" xr:uid="{00000000-0005-0000-0000-000032100000}"/>
    <cellStyle name="Dziesietny_Invoices2001Slovakia_TDT KHANH HOA_DTTD chieng chan Tham lai 29-9-2009" xfId="3846" xr:uid="{00000000-0005-0000-0000-000033100000}"/>
    <cellStyle name="Dziesiętny_Invoices2001Slovakia_TDT KHANH HOA_DTTD chieng chan Tham lai 29-9-2009" xfId="3847" xr:uid="{00000000-0005-0000-0000-000034100000}"/>
    <cellStyle name="Dziesietny_Invoices2001Slovakia_TDT KHANH HOA_DTTD chieng chan Tham lai 29-9-2009 2" xfId="3848" xr:uid="{00000000-0005-0000-0000-000035100000}"/>
    <cellStyle name="Dziesiętny_Invoices2001Slovakia_TDT KHANH HOA_DTTD chieng chan Tham lai 29-9-2009 2" xfId="3849" xr:uid="{00000000-0005-0000-0000-000036100000}"/>
    <cellStyle name="Dziesietny_Invoices2001Slovakia_TDT KHANH HOA_DTTD chieng chan Tham lai 29-9-2009 2 2" xfId="3850" xr:uid="{00000000-0005-0000-0000-000037100000}"/>
    <cellStyle name="Dziesiętny_Invoices2001Slovakia_TDT KHANH HOA_DTTD chieng chan Tham lai 29-9-2009 2 2" xfId="3851" xr:uid="{00000000-0005-0000-0000-000038100000}"/>
    <cellStyle name="Dziesietny_Invoices2001Slovakia_TDT KHANH HOA_DTTD chieng chan Tham lai 29-9-2009 3" xfId="3852" xr:uid="{00000000-0005-0000-0000-000039100000}"/>
    <cellStyle name="Dziesiętny_Invoices2001Slovakia_TDT KHANH HOA_DTTD chieng chan Tham lai 29-9-2009 3" xfId="3853" xr:uid="{00000000-0005-0000-0000-00003A100000}"/>
    <cellStyle name="Dziesietny_Invoices2001Slovakia_TDT KHANH HOA_DTTD chieng chan Tham lai 29-9-2009 3 2" xfId="3854" xr:uid="{00000000-0005-0000-0000-00003B100000}"/>
    <cellStyle name="Dziesiętny_Invoices2001Slovakia_TDT KHANH HOA_DTTD chieng chan Tham lai 29-9-2009 3 2" xfId="3855" xr:uid="{00000000-0005-0000-0000-00003C100000}"/>
    <cellStyle name="Dziesietny_Invoices2001Slovakia_TDT KHANH HOA_DTTD chieng chan Tham lai 29-9-2009 4" xfId="8583" xr:uid="{00000000-0005-0000-0000-00003D100000}"/>
    <cellStyle name="Dziesiętny_Invoices2001Slovakia_TDT KHANH HOA_DTTD chieng chan Tham lai 29-9-2009 4" xfId="8584" xr:uid="{00000000-0005-0000-0000-00003E100000}"/>
    <cellStyle name="Dziesietny_Invoices2001Slovakia_TDT KHANH HOA_DTTD chieng chan Tham lai 29-9-2009_BIEU KE HOACH  2015 (KTN 6.11 sua)" xfId="3856" xr:uid="{00000000-0005-0000-0000-00003F100000}"/>
    <cellStyle name="Dziesiętny_Invoices2001Slovakia_TDT KHANH HOA_DTTD chieng chan Tham lai 29-9-2009_BIEU KE HOACH  2015 (KTN 6.11 sua)" xfId="3857" xr:uid="{00000000-0005-0000-0000-000040100000}"/>
    <cellStyle name="Dziesietny_Invoices2001Slovakia_TDT KHANH HOA_Du toan nuoc San Thang (GD2)" xfId="3858" xr:uid="{00000000-0005-0000-0000-000041100000}"/>
    <cellStyle name="Dziesiętny_Invoices2001Slovakia_TDT KHANH HOA_Du toan nuoc San Thang (GD2)" xfId="3859" xr:uid="{00000000-0005-0000-0000-000042100000}"/>
    <cellStyle name="Dziesietny_Invoices2001Slovakia_TDT KHANH HOA_GVL" xfId="3860" xr:uid="{00000000-0005-0000-0000-000043100000}"/>
    <cellStyle name="Dziesiętny_Invoices2001Slovakia_TDT KHANH HOA_GVL" xfId="3861" xr:uid="{00000000-0005-0000-0000-000044100000}"/>
    <cellStyle name="Dziesietny_Invoices2001Slovakia_TDT KHANH HOA_GVL 2" xfId="3862" xr:uid="{00000000-0005-0000-0000-000045100000}"/>
    <cellStyle name="Dziesiętny_Invoices2001Slovakia_TDT KHANH HOA_GVL 2" xfId="3863" xr:uid="{00000000-0005-0000-0000-000046100000}"/>
    <cellStyle name="Dziesietny_Invoices2001Slovakia_TDT KHANH HOA_GVL 2 2" xfId="3864" xr:uid="{00000000-0005-0000-0000-000047100000}"/>
    <cellStyle name="Dziesiętny_Invoices2001Slovakia_TDT KHANH HOA_GVL 2 2" xfId="3865" xr:uid="{00000000-0005-0000-0000-000048100000}"/>
    <cellStyle name="Dziesietny_Invoices2001Slovakia_TDT KHANH HOA_GVL 3" xfId="3866" xr:uid="{00000000-0005-0000-0000-000049100000}"/>
    <cellStyle name="Dziesiętny_Invoices2001Slovakia_TDT KHANH HOA_GVL 3" xfId="3867" xr:uid="{00000000-0005-0000-0000-00004A100000}"/>
    <cellStyle name="Dziesietny_Invoices2001Slovakia_TDT KHANH HOA_GVL 3 2" xfId="3868" xr:uid="{00000000-0005-0000-0000-00004B100000}"/>
    <cellStyle name="Dziesiętny_Invoices2001Slovakia_TDT KHANH HOA_GVL 3 2" xfId="3869" xr:uid="{00000000-0005-0000-0000-00004C100000}"/>
    <cellStyle name="Dziesietny_Invoices2001Slovakia_TDT KHANH HOA_GVL 4" xfId="8585" xr:uid="{00000000-0005-0000-0000-00004D100000}"/>
    <cellStyle name="Dziesiętny_Invoices2001Slovakia_TDT KHANH HOA_GVL 4" xfId="8586" xr:uid="{00000000-0005-0000-0000-00004E100000}"/>
    <cellStyle name="Dziesietny_Invoices2001Slovakia_TDT KHANH HOA_GVL_BIEU KE HOACH  2015 (KTN 6.11 sua)" xfId="3870" xr:uid="{00000000-0005-0000-0000-00004F100000}"/>
    <cellStyle name="Dziesiętny_Invoices2001Slovakia_TDT KHANH HOA_GVL_BIEU KE HOACH  2015 (KTN 6.11 sua)" xfId="3871" xr:uid="{00000000-0005-0000-0000-000050100000}"/>
    <cellStyle name="Dziesietny_Invoices2001Slovakia_TDT KHANH HOA_ke hoach dau thau 30-6-2010" xfId="3872" xr:uid="{00000000-0005-0000-0000-000051100000}"/>
    <cellStyle name="Dziesiętny_Invoices2001Slovakia_TDT KHANH HOA_ke hoach dau thau 30-6-2010" xfId="3873" xr:uid="{00000000-0005-0000-0000-000052100000}"/>
    <cellStyle name="Dziesietny_Invoices2001Slovakia_TDT KHANH HOA_KH Von 2012 gui BKH 1" xfId="3874" xr:uid="{00000000-0005-0000-0000-000053100000}"/>
    <cellStyle name="Dziesiętny_Invoices2001Slovakia_TDT KHANH HOA_KH Von 2012 gui BKH 1" xfId="3875" xr:uid="{00000000-0005-0000-0000-000054100000}"/>
    <cellStyle name="Dziesietny_Invoices2001Slovakia_TDT KHANH HOA_KH Von 2012 gui BKH 1 2" xfId="3876" xr:uid="{00000000-0005-0000-0000-000055100000}"/>
    <cellStyle name="Dziesiętny_Invoices2001Slovakia_TDT KHANH HOA_KH Von 2012 gui BKH 1 2" xfId="3877" xr:uid="{00000000-0005-0000-0000-000056100000}"/>
    <cellStyle name="Dziesietny_Invoices2001Slovakia_TDT KHANH HOA_KH Von 2012 gui BKH 1 2 2" xfId="3878" xr:uid="{00000000-0005-0000-0000-000057100000}"/>
    <cellStyle name="Dziesiętny_Invoices2001Slovakia_TDT KHANH HOA_KH Von 2012 gui BKH 1 2 2" xfId="3879" xr:uid="{00000000-0005-0000-0000-000058100000}"/>
    <cellStyle name="Dziesietny_Invoices2001Slovakia_TDT KHANH HOA_KH Von 2012 gui BKH 1 3" xfId="3880" xr:uid="{00000000-0005-0000-0000-000059100000}"/>
    <cellStyle name="Dziesiętny_Invoices2001Slovakia_TDT KHANH HOA_KH Von 2012 gui BKH 1 3" xfId="3881" xr:uid="{00000000-0005-0000-0000-00005A100000}"/>
    <cellStyle name="Dziesietny_Invoices2001Slovakia_TDT KHANH HOA_KH Von 2012 gui BKH 1 3 2" xfId="3882" xr:uid="{00000000-0005-0000-0000-00005B100000}"/>
    <cellStyle name="Dziesiętny_Invoices2001Slovakia_TDT KHANH HOA_KH Von 2012 gui BKH 1 3 2" xfId="3883" xr:uid="{00000000-0005-0000-0000-00005C100000}"/>
    <cellStyle name="Dziesietny_Invoices2001Slovakia_TDT KHANH HOA_KH Von 2012 gui BKH 1 4" xfId="8587" xr:uid="{00000000-0005-0000-0000-00005D100000}"/>
    <cellStyle name="Dziesiętny_Invoices2001Slovakia_TDT KHANH HOA_KH Von 2012 gui BKH 1 4" xfId="8588" xr:uid="{00000000-0005-0000-0000-00005E100000}"/>
    <cellStyle name="Dziesietny_Invoices2001Slovakia_TDT KHANH HOA_KH Von 2012 gui BKH 1_BIEU KE HOACH  2015 (KTN 6.11 sua)" xfId="3884" xr:uid="{00000000-0005-0000-0000-00005F100000}"/>
    <cellStyle name="Dziesiętny_Invoices2001Slovakia_TDT KHANH HOA_KH Von 2012 gui BKH 1_BIEU KE HOACH  2015 (KTN 6.11 sua)" xfId="3885" xr:uid="{00000000-0005-0000-0000-000060100000}"/>
    <cellStyle name="Dziesietny_Invoices2001Slovakia_TDT KHANH HOA_Phan pha do" xfId="3886" xr:uid="{00000000-0005-0000-0000-000061100000}"/>
    <cellStyle name="Dziesiętny_Invoices2001Slovakia_TDT KHANH HOA_Phan pha do" xfId="3887" xr:uid="{00000000-0005-0000-0000-000062100000}"/>
    <cellStyle name="Dziesietny_Invoices2001Slovakia_TDT KHANH HOA_QD ke hoach dau thau" xfId="3888" xr:uid="{00000000-0005-0000-0000-000063100000}"/>
    <cellStyle name="Dziesiętny_Invoices2001Slovakia_TDT KHANH HOA_QD ke hoach dau thau" xfId="3889" xr:uid="{00000000-0005-0000-0000-000064100000}"/>
    <cellStyle name="Dziesietny_Invoices2001Slovakia_TDT KHANH HOA_Ra soat KH von 2011 (Huy-11-11-11)" xfId="3890" xr:uid="{00000000-0005-0000-0000-000065100000}"/>
    <cellStyle name="Dziesiętny_Invoices2001Slovakia_TDT KHANH HOA_Ra soat KH von 2011 (Huy-11-11-11)" xfId="3891" xr:uid="{00000000-0005-0000-0000-000066100000}"/>
    <cellStyle name="Dziesietny_Invoices2001Slovakia_TDT KHANH HOA_Sheet2" xfId="3892" xr:uid="{00000000-0005-0000-0000-000067100000}"/>
    <cellStyle name="Dziesiętny_Invoices2001Slovakia_TDT KHANH HOA_Sheet2" xfId="3893" xr:uid="{00000000-0005-0000-0000-000068100000}"/>
    <cellStyle name="Dziesietny_Invoices2001Slovakia_TDT KHANH HOA_TH danh muc 08-09 den ngay 30-8-09" xfId="3894" xr:uid="{00000000-0005-0000-0000-000069100000}"/>
    <cellStyle name="Dziesiętny_Invoices2001Slovakia_TDT KHANH HOA_TH danh muc 08-09 den ngay 30-8-09" xfId="3895" xr:uid="{00000000-0005-0000-0000-00006A100000}"/>
    <cellStyle name="Dziesietny_Invoices2001Slovakia_TDT KHANH HOA_Tienluong" xfId="3896" xr:uid="{00000000-0005-0000-0000-00006B100000}"/>
    <cellStyle name="Dziesiętny_Invoices2001Slovakia_TDT KHANH HOA_Tienluong" xfId="3897" xr:uid="{00000000-0005-0000-0000-00006C100000}"/>
    <cellStyle name="Dziesietny_Invoices2001Slovakia_TDT KHANH HOA_tinh toan hoang ha" xfId="3898" xr:uid="{00000000-0005-0000-0000-00006D100000}"/>
    <cellStyle name="Dziesiętny_Invoices2001Slovakia_TDT KHANH HOA_tinh toan hoang ha" xfId="3899" xr:uid="{00000000-0005-0000-0000-00006E100000}"/>
    <cellStyle name="Dziesietny_Invoices2001Slovakia_TDT KHANH HOA_Tong hop Cac tuyen(9-1-06)" xfId="3900" xr:uid="{00000000-0005-0000-0000-00006F100000}"/>
    <cellStyle name="Dziesiętny_Invoices2001Slovakia_TDT KHANH HOA_Tong hop Cac tuyen(9-1-06)" xfId="3901" xr:uid="{00000000-0005-0000-0000-000070100000}"/>
    <cellStyle name="Dziesietny_Invoices2001Slovakia_TDT KHANH HOA_Tong hop Cac tuyen(9-1-06)_bieu tong hop lai kh von 2011 gui phong TH-KTDN" xfId="3902" xr:uid="{00000000-0005-0000-0000-000071100000}"/>
    <cellStyle name="Dziesiętny_Invoices2001Slovakia_TDT KHANH HOA_Tong hop Cac tuyen(9-1-06)_bieu tong hop lai kh von 2011 gui phong TH-KTDN" xfId="3903" xr:uid="{00000000-0005-0000-0000-000072100000}"/>
    <cellStyle name="Dziesietny_Invoices2001Slovakia_TDT KHANH HOA_Tong hop Cac tuyen(9-1-06)_Copy of KH PHAN BO VON ĐỐI ỨNG NAM 2011 (30 TY phuong án gop WB)" xfId="3904" xr:uid="{00000000-0005-0000-0000-000073100000}"/>
    <cellStyle name="Dziesiętny_Invoices2001Slovakia_TDT KHANH HOA_Tong hop Cac tuyen(9-1-06)_Copy of KH PHAN BO VON ĐỐI ỨNG NAM 2011 (30 TY phuong án gop WB)" xfId="3905" xr:uid="{00000000-0005-0000-0000-000074100000}"/>
    <cellStyle name="Dziesietny_Invoices2001Slovakia_TDT KHANH HOA_Tong hop Cac tuyen(9-1-06)_Ke hoach 2010 (theo doi 11-8-2010)" xfId="3906" xr:uid="{00000000-0005-0000-0000-000075100000}"/>
    <cellStyle name="Dziesiętny_Invoices2001Slovakia_TDT KHANH HOA_Tong hop Cac tuyen(9-1-06)_Ke hoach 2010 (theo doi 11-8-2010)" xfId="3907" xr:uid="{00000000-0005-0000-0000-000076100000}"/>
    <cellStyle name="Dziesietny_Invoices2001Slovakia_TDT KHANH HOA_Tong hop Cac tuyen(9-1-06)_KH Von 2012 gui BKH 1" xfId="3908" xr:uid="{00000000-0005-0000-0000-000077100000}"/>
    <cellStyle name="Dziesiętny_Invoices2001Slovakia_TDT KHANH HOA_Tong hop Cac tuyen(9-1-06)_KH Von 2012 gui BKH 1" xfId="3909" xr:uid="{00000000-0005-0000-0000-000078100000}"/>
    <cellStyle name="Dziesietny_Invoices2001Slovakia_TDT KHANH HOA_Tong hop Cac tuyen(9-1-06)_QD ke hoach dau thau" xfId="3910" xr:uid="{00000000-0005-0000-0000-000079100000}"/>
    <cellStyle name="Dziesiętny_Invoices2001Slovakia_TDT KHANH HOA_Tong hop Cac tuyen(9-1-06)_QD ke hoach dau thau" xfId="3911" xr:uid="{00000000-0005-0000-0000-00007A100000}"/>
    <cellStyle name="Dziesietny_Invoices2001Slovakia_TDT KHANH HOA_Tong hop Cac tuyen(9-1-06)_Tong von ĐTPT" xfId="3912" xr:uid="{00000000-0005-0000-0000-00007B100000}"/>
    <cellStyle name="Dziesiętny_Invoices2001Slovakia_TDT KHANH HOA_Tong hop Cac tuyen(9-1-06)_Tong von ĐTPT" xfId="3913" xr:uid="{00000000-0005-0000-0000-00007C100000}"/>
    <cellStyle name="Dziesietny_Invoices2001Slovakia_TDT KHANH HOA_Tong von ĐTPT" xfId="3914" xr:uid="{00000000-0005-0000-0000-00007D100000}"/>
    <cellStyle name="Dziesiętny_Invoices2001Slovakia_TDT KHANH HOA_Tong von ĐTPT" xfId="3915" xr:uid="{00000000-0005-0000-0000-00007E100000}"/>
    <cellStyle name="Dziesietny_Invoices2001Slovakia_TDT KHANH HOA_TU VAN THUY LOI THAM  PHE" xfId="3916" xr:uid="{00000000-0005-0000-0000-00007F100000}"/>
    <cellStyle name="Dziesiętny_Invoices2001Slovakia_TDT KHANH HOA_TU VAN THUY LOI THAM  PHE" xfId="3917" xr:uid="{00000000-0005-0000-0000-000080100000}"/>
    <cellStyle name="Dziesietny_Invoices2001Slovakia_TDT KHANH HOA_Viec Huy dang lam" xfId="3918" xr:uid="{00000000-0005-0000-0000-000081100000}"/>
    <cellStyle name="Dziesiętny_Invoices2001Slovakia_TDT KHANH HOA_Viec Huy dang lam" xfId="3919" xr:uid="{00000000-0005-0000-0000-000082100000}"/>
    <cellStyle name="Dziesietny_Invoices2001Slovakia_TDT quangngai" xfId="3920" xr:uid="{00000000-0005-0000-0000-000083100000}"/>
    <cellStyle name="Dziesiętny_Invoices2001Slovakia_TDT quangngai" xfId="3921" xr:uid="{00000000-0005-0000-0000-000084100000}"/>
    <cellStyle name="Dziesietny_Invoices2001Slovakia_TH danh muc 08-09 den ngay 30-8-09" xfId="3922" xr:uid="{00000000-0005-0000-0000-000085100000}"/>
    <cellStyle name="Dziesiętny_Invoices2001Slovakia_TH danh muc 08-09 den ngay 30-8-09" xfId="3923" xr:uid="{00000000-0005-0000-0000-000086100000}"/>
    <cellStyle name="Dziesietny_Invoices2001Slovakia_Tham dinh du toan mat doong - Ban cho moi21-5" xfId="3924" xr:uid="{00000000-0005-0000-0000-000087100000}"/>
    <cellStyle name="Dziesiętny_Invoices2001Slovakia_Tham dinh du toan mat doong - Ban cho moi21-5" xfId="3925" xr:uid="{00000000-0005-0000-0000-000088100000}"/>
    <cellStyle name="Dziesietny_Invoices2001Slovakia_Tienluong" xfId="3926" xr:uid="{00000000-0005-0000-0000-000089100000}"/>
    <cellStyle name="Dziesiętny_Invoices2001Slovakia_Tienluong" xfId="3927" xr:uid="{00000000-0005-0000-0000-00008A100000}"/>
    <cellStyle name="Dziesietny_Invoices2001Slovakia_TMDT(10-5-06)" xfId="3928" xr:uid="{00000000-0005-0000-0000-00008B100000}"/>
    <cellStyle name="Dziesiętny_Invoices2001Slovakia_Tong von ĐTPT" xfId="3929" xr:uid="{00000000-0005-0000-0000-00008C100000}"/>
    <cellStyle name="Dziesietny_Invoices2001Slovakia_Viec Huy dang lam" xfId="3930" xr:uid="{00000000-0005-0000-0000-00008D100000}"/>
    <cellStyle name="Dziesiętny_Invoices2001Slovakia_Viec Huy dang lam" xfId="3931" xr:uid="{00000000-0005-0000-0000-00008E100000}"/>
    <cellStyle name="e" xfId="3932" xr:uid="{00000000-0005-0000-0000-00008F100000}"/>
    <cellStyle name="e 2" xfId="3933" xr:uid="{00000000-0005-0000-0000-000090100000}"/>
    <cellStyle name="E&amp;Y House" xfId="3934" xr:uid="{00000000-0005-0000-0000-000091100000}"/>
    <cellStyle name="e_bieu ke hoach dau thau" xfId="3935" xr:uid="{00000000-0005-0000-0000-000092100000}"/>
    <cellStyle name="e_bieu ke hoach dau thau 2" xfId="3936" xr:uid="{00000000-0005-0000-0000-000093100000}"/>
    <cellStyle name="e_bieu ke hoach dau thau truong mam non SKH" xfId="3937" xr:uid="{00000000-0005-0000-0000-000094100000}"/>
    <cellStyle name="e_bieu ke hoach dau thau truong mam non SKH 2" xfId="3938" xr:uid="{00000000-0005-0000-0000-000095100000}"/>
    <cellStyle name="e_Book1" xfId="3939" xr:uid="{00000000-0005-0000-0000-000096100000}"/>
    <cellStyle name="e_Book1 2" xfId="3940" xr:uid="{00000000-0005-0000-0000-000097100000}"/>
    <cellStyle name="e_DT tieu hoc diem TDC ban Cho 28-02-09" xfId="3941" xr:uid="{00000000-0005-0000-0000-000098100000}"/>
    <cellStyle name="e_DT tieu hoc diem TDC ban Cho 28-02-09 2" xfId="3942" xr:uid="{00000000-0005-0000-0000-000099100000}"/>
    <cellStyle name="e_Du toan" xfId="3943" xr:uid="{00000000-0005-0000-0000-00009A100000}"/>
    <cellStyle name="e_Du toan 2" xfId="3944" xr:uid="{00000000-0005-0000-0000-00009B100000}"/>
    <cellStyle name="e_Du toan 2 2" xfId="3945" xr:uid="{00000000-0005-0000-0000-00009C100000}"/>
    <cellStyle name="e_Du toan nuoc San Thang (GD2)" xfId="3946" xr:uid="{00000000-0005-0000-0000-00009D100000}"/>
    <cellStyle name="e_Du toan nuoc San Thang (GD2) 2" xfId="3947" xr:uid="{00000000-0005-0000-0000-00009E100000}"/>
    <cellStyle name="e_Du toan_BIEU KE HOACH  2015 (KTN 6.11 sua)" xfId="3948" xr:uid="{00000000-0005-0000-0000-00009F100000}"/>
    <cellStyle name="e_HD TT1" xfId="3949" xr:uid="{00000000-0005-0000-0000-0000A0100000}"/>
    <cellStyle name="e_HD TT1 2" xfId="3950" xr:uid="{00000000-0005-0000-0000-0000A1100000}"/>
    <cellStyle name="e_HD TT1 2 2" xfId="3951" xr:uid="{00000000-0005-0000-0000-0000A2100000}"/>
    <cellStyle name="e_HD TT1_BIEU KE HOACH  2015 (KTN 6.11 sua)" xfId="3952" xr:uid="{00000000-0005-0000-0000-0000A3100000}"/>
    <cellStyle name="e_Nha lop hoc 8 P" xfId="3953" xr:uid="{00000000-0005-0000-0000-0000A4100000}"/>
    <cellStyle name="e_Nha lop hoc 8 P 2" xfId="3954" xr:uid="{00000000-0005-0000-0000-0000A5100000}"/>
    <cellStyle name="e_Nha lop hoc 8 P 2 2" xfId="3955" xr:uid="{00000000-0005-0000-0000-0000A6100000}"/>
    <cellStyle name="e_Nha lop hoc 8 P_BIEU KE HOACH  2015 (KTN 6.11 sua)" xfId="3956" xr:uid="{00000000-0005-0000-0000-0000A7100000}"/>
    <cellStyle name="e_Tienluong" xfId="3957" xr:uid="{00000000-0005-0000-0000-0000A8100000}"/>
    <cellStyle name="e_Tienluong 2" xfId="3958" xr:uid="{00000000-0005-0000-0000-0000A9100000}"/>
    <cellStyle name="ea" xfId="3959" xr:uid="{00000000-0005-0000-0000-0000AA100000}"/>
    <cellStyle name="Emphasis 1" xfId="3960" xr:uid="{00000000-0005-0000-0000-0000AB100000}"/>
    <cellStyle name="Emphasis 2" xfId="3961" xr:uid="{00000000-0005-0000-0000-0000AC100000}"/>
    <cellStyle name="Emphasis 3" xfId="3962" xr:uid="{00000000-0005-0000-0000-0000AD100000}"/>
    <cellStyle name="Enter Currency (0)" xfId="3963" xr:uid="{00000000-0005-0000-0000-0000AE100000}"/>
    <cellStyle name="Enter Currency (0) 2" xfId="3964" xr:uid="{00000000-0005-0000-0000-0000AF100000}"/>
    <cellStyle name="Enter Currency (0) 2 2" xfId="3965" xr:uid="{00000000-0005-0000-0000-0000B0100000}"/>
    <cellStyle name="Enter Currency (2)" xfId="3966" xr:uid="{00000000-0005-0000-0000-0000B1100000}"/>
    <cellStyle name="Enter Currency (2) 2" xfId="8589" xr:uid="{00000000-0005-0000-0000-0000B2100000}"/>
    <cellStyle name="Enter Units (0)" xfId="3967" xr:uid="{00000000-0005-0000-0000-0000B3100000}"/>
    <cellStyle name="Enter Units (0) 2" xfId="8590" xr:uid="{00000000-0005-0000-0000-0000B4100000}"/>
    <cellStyle name="Enter Units (1)" xfId="3968" xr:uid="{00000000-0005-0000-0000-0000B5100000}"/>
    <cellStyle name="Enter Units (1) 2" xfId="8591" xr:uid="{00000000-0005-0000-0000-0000B6100000}"/>
    <cellStyle name="Enter Units (2)" xfId="3969" xr:uid="{00000000-0005-0000-0000-0000B7100000}"/>
    <cellStyle name="Enter Units (2) 2" xfId="8592" xr:uid="{00000000-0005-0000-0000-0000B8100000}"/>
    <cellStyle name="Entered" xfId="3970" xr:uid="{00000000-0005-0000-0000-0000B9100000}"/>
    <cellStyle name="Euro" xfId="3971" xr:uid="{00000000-0005-0000-0000-0000BA100000}"/>
    <cellStyle name="Excel Built-in Normal" xfId="3972" xr:uid="{00000000-0005-0000-0000-0000BB100000}"/>
    <cellStyle name="Explanatory Text 2" xfId="3973" xr:uid="{00000000-0005-0000-0000-0000BC100000}"/>
    <cellStyle name="Explanatory Text 2 2" xfId="3974" xr:uid="{00000000-0005-0000-0000-0000BD100000}"/>
    <cellStyle name="Explanatory Text 3" xfId="3975" xr:uid="{00000000-0005-0000-0000-0000BE100000}"/>
    <cellStyle name="Explanatory Text 4" xfId="3976" xr:uid="{00000000-0005-0000-0000-0000BF100000}"/>
    <cellStyle name="f" xfId="3977" xr:uid="{00000000-0005-0000-0000-0000C0100000}"/>
    <cellStyle name="f 2" xfId="3978" xr:uid="{00000000-0005-0000-0000-0000C1100000}"/>
    <cellStyle name="f_bieu ke hoach dau thau" xfId="3979" xr:uid="{00000000-0005-0000-0000-0000C2100000}"/>
    <cellStyle name="f_bieu ke hoach dau thau 2" xfId="3980" xr:uid="{00000000-0005-0000-0000-0000C3100000}"/>
    <cellStyle name="f_bieu ke hoach dau thau truong mam non SKH" xfId="3981" xr:uid="{00000000-0005-0000-0000-0000C4100000}"/>
    <cellStyle name="f_bieu ke hoach dau thau truong mam non SKH 2" xfId="3982" xr:uid="{00000000-0005-0000-0000-0000C5100000}"/>
    <cellStyle name="f_Book1" xfId="3983" xr:uid="{00000000-0005-0000-0000-0000C6100000}"/>
    <cellStyle name="f_Book1 2" xfId="3984" xr:uid="{00000000-0005-0000-0000-0000C7100000}"/>
    <cellStyle name="f_DT tieu hoc diem TDC ban Cho 28-02-09" xfId="3985" xr:uid="{00000000-0005-0000-0000-0000C8100000}"/>
    <cellStyle name="f_DT tieu hoc diem TDC ban Cho 28-02-09 2" xfId="3986" xr:uid="{00000000-0005-0000-0000-0000C9100000}"/>
    <cellStyle name="f_Du toan" xfId="3987" xr:uid="{00000000-0005-0000-0000-0000CA100000}"/>
    <cellStyle name="f_Du toan 2" xfId="3988" xr:uid="{00000000-0005-0000-0000-0000CB100000}"/>
    <cellStyle name="f_Du toan 2 2" xfId="3989" xr:uid="{00000000-0005-0000-0000-0000CC100000}"/>
    <cellStyle name="f_Du toan nuoc San Thang (GD2)" xfId="3990" xr:uid="{00000000-0005-0000-0000-0000CD100000}"/>
    <cellStyle name="f_Du toan nuoc San Thang (GD2) 2" xfId="3991" xr:uid="{00000000-0005-0000-0000-0000CE100000}"/>
    <cellStyle name="f_Du toan_BIEU KE HOACH  2015 (KTN 6.11 sua)" xfId="3992" xr:uid="{00000000-0005-0000-0000-0000CF100000}"/>
    <cellStyle name="f_HD TT1" xfId="3993" xr:uid="{00000000-0005-0000-0000-0000D0100000}"/>
    <cellStyle name="f_HD TT1 2" xfId="3994" xr:uid="{00000000-0005-0000-0000-0000D1100000}"/>
    <cellStyle name="f_HD TT1 2 2" xfId="3995" xr:uid="{00000000-0005-0000-0000-0000D2100000}"/>
    <cellStyle name="f_HD TT1_BIEU KE HOACH  2015 (KTN 6.11 sua)" xfId="3996" xr:uid="{00000000-0005-0000-0000-0000D3100000}"/>
    <cellStyle name="f_Nha lop hoc 8 P" xfId="3997" xr:uid="{00000000-0005-0000-0000-0000D4100000}"/>
    <cellStyle name="f_Nha lop hoc 8 P 2" xfId="3998" xr:uid="{00000000-0005-0000-0000-0000D5100000}"/>
    <cellStyle name="f_Nha lop hoc 8 P 2 2" xfId="3999" xr:uid="{00000000-0005-0000-0000-0000D6100000}"/>
    <cellStyle name="f_Nha lop hoc 8 P_BIEU KE HOACH  2015 (KTN 6.11 sua)" xfId="4000" xr:uid="{00000000-0005-0000-0000-0000D7100000}"/>
    <cellStyle name="f_Tienluong" xfId="4001" xr:uid="{00000000-0005-0000-0000-0000D8100000}"/>
    <cellStyle name="f_Tienluong 2" xfId="4002" xr:uid="{00000000-0005-0000-0000-0000D9100000}"/>
    <cellStyle name="f1" xfId="4003" xr:uid="{00000000-0005-0000-0000-0000DA100000}"/>
    <cellStyle name="f2" xfId="4004" xr:uid="{00000000-0005-0000-0000-0000DB100000}"/>
    <cellStyle name="F3" xfId="4005" xr:uid="{00000000-0005-0000-0000-0000DC100000}"/>
    <cellStyle name="F4" xfId="4006" xr:uid="{00000000-0005-0000-0000-0000DD100000}"/>
    <cellStyle name="F5" xfId="4007" xr:uid="{00000000-0005-0000-0000-0000DE100000}"/>
    <cellStyle name="F6" xfId="4008" xr:uid="{00000000-0005-0000-0000-0000DF100000}"/>
    <cellStyle name="F7" xfId="4009" xr:uid="{00000000-0005-0000-0000-0000E0100000}"/>
    <cellStyle name="F8" xfId="4010" xr:uid="{00000000-0005-0000-0000-0000E1100000}"/>
    <cellStyle name="Fixed" xfId="4011" xr:uid="{00000000-0005-0000-0000-0000E2100000}"/>
    <cellStyle name="Fixed 2" xfId="8593" xr:uid="{00000000-0005-0000-0000-0000E3100000}"/>
    <cellStyle name="gia" xfId="4012" xr:uid="{00000000-0005-0000-0000-0000E4100000}"/>
    <cellStyle name="Good 2" xfId="4013" xr:uid="{00000000-0005-0000-0000-0000E5100000}"/>
    <cellStyle name="Good 2 2" xfId="4014" xr:uid="{00000000-0005-0000-0000-0000E6100000}"/>
    <cellStyle name="Good 3" xfId="4015" xr:uid="{00000000-0005-0000-0000-0000E7100000}"/>
    <cellStyle name="Good 4" xfId="4016" xr:uid="{00000000-0005-0000-0000-0000E8100000}"/>
    <cellStyle name="Grey" xfId="4017" xr:uid="{00000000-0005-0000-0000-0000E9100000}"/>
    <cellStyle name="Grey 2" xfId="4018" xr:uid="{00000000-0005-0000-0000-0000EA100000}"/>
    <cellStyle name="Grey 2 2" xfId="4019" xr:uid="{00000000-0005-0000-0000-0000EB100000}"/>
    <cellStyle name="Grey 3" xfId="4020" xr:uid="{00000000-0005-0000-0000-0000EC100000}"/>
    <cellStyle name="Group" xfId="4021" xr:uid="{00000000-0005-0000-0000-0000ED100000}"/>
    <cellStyle name="H" xfId="4022" xr:uid="{00000000-0005-0000-0000-0000EE100000}"/>
    <cellStyle name="H_D-A-VU" xfId="4023" xr:uid="{00000000-0005-0000-0000-0000EF100000}"/>
    <cellStyle name="H_D-A-VU 2" xfId="4024" xr:uid="{00000000-0005-0000-0000-0000F0100000}"/>
    <cellStyle name="H_D-A-VU_BIEU KE HOACH  2015 (KTN 6.11 sua)" xfId="4025" xr:uid="{00000000-0005-0000-0000-0000F1100000}"/>
    <cellStyle name="H_HSTHAU" xfId="4026" xr:uid="{00000000-0005-0000-0000-0000F2100000}"/>
    <cellStyle name="H_HSTHAU 2" xfId="4027" xr:uid="{00000000-0005-0000-0000-0000F3100000}"/>
    <cellStyle name="H_HSTHAU_BIEU KE HOACH  2015 (KTN 6.11 sua)" xfId="4028" xr:uid="{00000000-0005-0000-0000-0000F4100000}"/>
    <cellStyle name="H_Ket du ung NS" xfId="4029" xr:uid="{00000000-0005-0000-0000-0000F5100000}"/>
    <cellStyle name="H_KH Von 2012 gui BKH 1" xfId="4030" xr:uid="{00000000-0005-0000-0000-0000F6100000}"/>
    <cellStyle name="H_KH Von 2012 gui BKH 1 2" xfId="4031" xr:uid="{00000000-0005-0000-0000-0000F7100000}"/>
    <cellStyle name="H_KH Von 2012 gui BKH 1_BIEU KE HOACH  2015 (KTN 6.11 sua)" xfId="4032" xr:uid="{00000000-0005-0000-0000-0000F8100000}"/>
    <cellStyle name="H_KH Von 2012 gui BKH 2" xfId="4033" xr:uid="{00000000-0005-0000-0000-0000F9100000}"/>
    <cellStyle name="H_KH Von 2012 gui BKH 2 2" xfId="4034" xr:uid="{00000000-0005-0000-0000-0000FA100000}"/>
    <cellStyle name="H_KH Von 2012 gui BKH 2_BIEU KE HOACH  2015 (KTN 6.11 sua)" xfId="4035" xr:uid="{00000000-0005-0000-0000-0000FB100000}"/>
    <cellStyle name="ha" xfId="4036" xr:uid="{00000000-0005-0000-0000-0000FC100000}"/>
    <cellStyle name="Head 1" xfId="4037" xr:uid="{00000000-0005-0000-0000-0000FD100000}"/>
    <cellStyle name="Head 1 2" xfId="4038" xr:uid="{00000000-0005-0000-0000-0000FE100000}"/>
    <cellStyle name="HEADER" xfId="4039" xr:uid="{00000000-0005-0000-0000-0000FF100000}"/>
    <cellStyle name="HEADER 2" xfId="4040" xr:uid="{00000000-0005-0000-0000-000000110000}"/>
    <cellStyle name="Header1" xfId="4041" xr:uid="{00000000-0005-0000-0000-000001110000}"/>
    <cellStyle name="Header2" xfId="4042" xr:uid="{00000000-0005-0000-0000-000002110000}"/>
    <cellStyle name="Heading" xfId="4043" xr:uid="{00000000-0005-0000-0000-000003110000}"/>
    <cellStyle name="Heading 1 2" xfId="4044" xr:uid="{00000000-0005-0000-0000-000004110000}"/>
    <cellStyle name="Heading 1 2 2" xfId="4045" xr:uid="{00000000-0005-0000-0000-000005110000}"/>
    <cellStyle name="Heading 1 2 3" xfId="4046" xr:uid="{00000000-0005-0000-0000-000006110000}"/>
    <cellStyle name="Heading 1 3" xfId="8594" xr:uid="{00000000-0005-0000-0000-000007110000}"/>
    <cellStyle name="Heading 2 2" xfId="4047" xr:uid="{00000000-0005-0000-0000-000008110000}"/>
    <cellStyle name="Heading 2 2 2" xfId="4048" xr:uid="{00000000-0005-0000-0000-000009110000}"/>
    <cellStyle name="Heading 2 2 3" xfId="4049" xr:uid="{00000000-0005-0000-0000-00000A110000}"/>
    <cellStyle name="Heading 2 3" xfId="8595" xr:uid="{00000000-0005-0000-0000-00000B110000}"/>
    <cellStyle name="Heading 3 2" xfId="4050" xr:uid="{00000000-0005-0000-0000-00000C110000}"/>
    <cellStyle name="Heading 3 2 2" xfId="4051" xr:uid="{00000000-0005-0000-0000-00000D110000}"/>
    <cellStyle name="Heading 3 3" xfId="4052" xr:uid="{00000000-0005-0000-0000-00000E110000}"/>
    <cellStyle name="Heading 3 4" xfId="4053" xr:uid="{00000000-0005-0000-0000-00000F110000}"/>
    <cellStyle name="Heading 4 2" xfId="4054" xr:uid="{00000000-0005-0000-0000-000010110000}"/>
    <cellStyle name="Heading 4 2 2" xfId="4055" xr:uid="{00000000-0005-0000-0000-000011110000}"/>
    <cellStyle name="Heading 4 3" xfId="4056" xr:uid="{00000000-0005-0000-0000-000012110000}"/>
    <cellStyle name="Heading 4 4" xfId="4057" xr:uid="{00000000-0005-0000-0000-000013110000}"/>
    <cellStyle name="HEADING1" xfId="4058" xr:uid="{00000000-0005-0000-0000-000014110000}"/>
    <cellStyle name="Heading1 2" xfId="4059" xr:uid="{00000000-0005-0000-0000-000015110000}"/>
    <cellStyle name="Heading1 3" xfId="4060" xr:uid="{00000000-0005-0000-0000-000016110000}"/>
    <cellStyle name="HEADING2" xfId="4061" xr:uid="{00000000-0005-0000-0000-000017110000}"/>
    <cellStyle name="Heading2 2" xfId="4062" xr:uid="{00000000-0005-0000-0000-000018110000}"/>
    <cellStyle name="Heading2 3" xfId="4063" xr:uid="{00000000-0005-0000-0000-000019110000}"/>
    <cellStyle name="HEADINGS" xfId="4064" xr:uid="{00000000-0005-0000-0000-00001A110000}"/>
    <cellStyle name="HEADINGSTOP" xfId="4065" xr:uid="{00000000-0005-0000-0000-00001B110000}"/>
    <cellStyle name="headoption" xfId="4066" xr:uid="{00000000-0005-0000-0000-00001C110000}"/>
    <cellStyle name="Hoa-Scholl" xfId="4067" xr:uid="{00000000-0005-0000-0000-00001D110000}"/>
    <cellStyle name="HUY" xfId="4068" xr:uid="{00000000-0005-0000-0000-00001E110000}"/>
    <cellStyle name="Hyperlink" xfId="7" builtinId="8"/>
    <cellStyle name="i phÝ kh¸c_B¶ng 2" xfId="4069" xr:uid="{00000000-0005-0000-0000-00001F110000}"/>
    <cellStyle name="I.3" xfId="4070" xr:uid="{00000000-0005-0000-0000-000020110000}"/>
    <cellStyle name="I.3 2" xfId="4071" xr:uid="{00000000-0005-0000-0000-000021110000}"/>
    <cellStyle name="I.3?b_x000c_Comma [0]_II?_x0012_Comma [0]_laroux_2?_x0012_Comma [0]_larou_x001c_Comma [0]_laroux_3_¼­¿ï-¾È»ê?$Comma [0]" xfId="4072" xr:uid="{00000000-0005-0000-0000-000022110000}"/>
    <cellStyle name="i·0" xfId="4073" xr:uid="{00000000-0005-0000-0000-000023110000}"/>
    <cellStyle name="ï-¾È»ê_BiÓu TB" xfId="4074" xr:uid="{00000000-0005-0000-0000-000024110000}"/>
    <cellStyle name="Indent" xfId="4075" xr:uid="{00000000-0005-0000-0000-000025110000}"/>
    <cellStyle name="Input [yellow]" xfId="4076" xr:uid="{00000000-0005-0000-0000-000026110000}"/>
    <cellStyle name="Input [yellow] 2" xfId="4077" xr:uid="{00000000-0005-0000-0000-000027110000}"/>
    <cellStyle name="Input [yellow] 2 2" xfId="4078" xr:uid="{00000000-0005-0000-0000-000028110000}"/>
    <cellStyle name="Input [yellow] 3" xfId="4079" xr:uid="{00000000-0005-0000-0000-000029110000}"/>
    <cellStyle name="Input 10" xfId="4080" xr:uid="{00000000-0005-0000-0000-00002A110000}"/>
    <cellStyle name="Input 11" xfId="4081" xr:uid="{00000000-0005-0000-0000-00002B110000}"/>
    <cellStyle name="Input 12" xfId="4082" xr:uid="{00000000-0005-0000-0000-00002C110000}"/>
    <cellStyle name="Input 13" xfId="4083" xr:uid="{00000000-0005-0000-0000-00002D110000}"/>
    <cellStyle name="Input 14" xfId="4084" xr:uid="{00000000-0005-0000-0000-00002E110000}"/>
    <cellStyle name="Input 15" xfId="4085" xr:uid="{00000000-0005-0000-0000-00002F110000}"/>
    <cellStyle name="Input 16" xfId="4086" xr:uid="{00000000-0005-0000-0000-000030110000}"/>
    <cellStyle name="Input 17" xfId="4087" xr:uid="{00000000-0005-0000-0000-000031110000}"/>
    <cellStyle name="Input 18" xfId="4088" xr:uid="{00000000-0005-0000-0000-000032110000}"/>
    <cellStyle name="Input 19" xfId="4089" xr:uid="{00000000-0005-0000-0000-000033110000}"/>
    <cellStyle name="Input 2" xfId="4090" xr:uid="{00000000-0005-0000-0000-000034110000}"/>
    <cellStyle name="Input 2 2" xfId="4091" xr:uid="{00000000-0005-0000-0000-000035110000}"/>
    <cellStyle name="Input 20" xfId="4092" xr:uid="{00000000-0005-0000-0000-000036110000}"/>
    <cellStyle name="Input 21" xfId="4093" xr:uid="{00000000-0005-0000-0000-000037110000}"/>
    <cellStyle name="Input 22" xfId="4094" xr:uid="{00000000-0005-0000-0000-000038110000}"/>
    <cellStyle name="Input 23" xfId="4095" xr:uid="{00000000-0005-0000-0000-000039110000}"/>
    <cellStyle name="Input 24" xfId="4096" xr:uid="{00000000-0005-0000-0000-00003A110000}"/>
    <cellStyle name="Input 25" xfId="4097" xr:uid="{00000000-0005-0000-0000-00003B110000}"/>
    <cellStyle name="Input 26" xfId="4098" xr:uid="{00000000-0005-0000-0000-00003C110000}"/>
    <cellStyle name="Input 27" xfId="4099" xr:uid="{00000000-0005-0000-0000-00003D110000}"/>
    <cellStyle name="Input 28" xfId="4100" xr:uid="{00000000-0005-0000-0000-00003E110000}"/>
    <cellStyle name="Input 29" xfId="4101" xr:uid="{00000000-0005-0000-0000-00003F110000}"/>
    <cellStyle name="Input 3" xfId="4102" xr:uid="{00000000-0005-0000-0000-000040110000}"/>
    <cellStyle name="Input 30" xfId="4103" xr:uid="{00000000-0005-0000-0000-000041110000}"/>
    <cellStyle name="Input 31" xfId="4104" xr:uid="{00000000-0005-0000-0000-000042110000}"/>
    <cellStyle name="Input 32" xfId="4105" xr:uid="{00000000-0005-0000-0000-000043110000}"/>
    <cellStyle name="Input 33" xfId="4106" xr:uid="{00000000-0005-0000-0000-000044110000}"/>
    <cellStyle name="Input 34" xfId="4107" xr:uid="{00000000-0005-0000-0000-000045110000}"/>
    <cellStyle name="Input 35" xfId="4108" xr:uid="{00000000-0005-0000-0000-000046110000}"/>
    <cellStyle name="Input 36" xfId="4109" xr:uid="{00000000-0005-0000-0000-000047110000}"/>
    <cellStyle name="Input 37" xfId="4110" xr:uid="{00000000-0005-0000-0000-000048110000}"/>
    <cellStyle name="Input 38" xfId="4111" xr:uid="{00000000-0005-0000-0000-000049110000}"/>
    <cellStyle name="Input 39" xfId="4112" xr:uid="{00000000-0005-0000-0000-00004A110000}"/>
    <cellStyle name="Input 4" xfId="4113" xr:uid="{00000000-0005-0000-0000-00004B110000}"/>
    <cellStyle name="Input 40" xfId="4114" xr:uid="{00000000-0005-0000-0000-00004C110000}"/>
    <cellStyle name="Input 41" xfId="4115" xr:uid="{00000000-0005-0000-0000-00004D110000}"/>
    <cellStyle name="Input 42" xfId="4116" xr:uid="{00000000-0005-0000-0000-00004E110000}"/>
    <cellStyle name="Input 43" xfId="4117" xr:uid="{00000000-0005-0000-0000-00004F110000}"/>
    <cellStyle name="Input 44" xfId="4118" xr:uid="{00000000-0005-0000-0000-000050110000}"/>
    <cellStyle name="Input 45" xfId="4119" xr:uid="{00000000-0005-0000-0000-000051110000}"/>
    <cellStyle name="Input 46" xfId="4120" xr:uid="{00000000-0005-0000-0000-000052110000}"/>
    <cellStyle name="Input 47" xfId="4121" xr:uid="{00000000-0005-0000-0000-000053110000}"/>
    <cellStyle name="Input 48" xfId="4122" xr:uid="{00000000-0005-0000-0000-000054110000}"/>
    <cellStyle name="Input 49" xfId="4123" xr:uid="{00000000-0005-0000-0000-000055110000}"/>
    <cellStyle name="Input 5" xfId="4124" xr:uid="{00000000-0005-0000-0000-000056110000}"/>
    <cellStyle name="Input 50" xfId="4125" xr:uid="{00000000-0005-0000-0000-000057110000}"/>
    <cellStyle name="Input 51" xfId="4126" xr:uid="{00000000-0005-0000-0000-000058110000}"/>
    <cellStyle name="Input 52" xfId="4127" xr:uid="{00000000-0005-0000-0000-000059110000}"/>
    <cellStyle name="Input 53" xfId="4128" xr:uid="{00000000-0005-0000-0000-00005A110000}"/>
    <cellStyle name="Input 54" xfId="4129" xr:uid="{00000000-0005-0000-0000-00005B110000}"/>
    <cellStyle name="Input 55" xfId="4130" xr:uid="{00000000-0005-0000-0000-00005C110000}"/>
    <cellStyle name="Input 56" xfId="4131" xr:uid="{00000000-0005-0000-0000-00005D110000}"/>
    <cellStyle name="Input 57" xfId="4132" xr:uid="{00000000-0005-0000-0000-00005E110000}"/>
    <cellStyle name="Input 58" xfId="4133" xr:uid="{00000000-0005-0000-0000-00005F110000}"/>
    <cellStyle name="Input 59" xfId="4134" xr:uid="{00000000-0005-0000-0000-000060110000}"/>
    <cellStyle name="Input 6" xfId="4135" xr:uid="{00000000-0005-0000-0000-000061110000}"/>
    <cellStyle name="Input 60" xfId="4136" xr:uid="{00000000-0005-0000-0000-000062110000}"/>
    <cellStyle name="Input 61" xfId="4137" xr:uid="{00000000-0005-0000-0000-000063110000}"/>
    <cellStyle name="Input 7" xfId="4138" xr:uid="{00000000-0005-0000-0000-000064110000}"/>
    <cellStyle name="Input 8" xfId="4139" xr:uid="{00000000-0005-0000-0000-000065110000}"/>
    <cellStyle name="Input 9" xfId="4140" xr:uid="{00000000-0005-0000-0000-000066110000}"/>
    <cellStyle name="Input Cells" xfId="4141" xr:uid="{00000000-0005-0000-0000-000067110000}"/>
    <cellStyle name="k" xfId="4142" xr:uid="{00000000-0005-0000-0000-000068110000}"/>
    <cellStyle name="k_TONG HOP KINH PHI" xfId="4143" xr:uid="{00000000-0005-0000-0000-000069110000}"/>
    <cellStyle name="k_TONG HOP KINH PHI 2" xfId="4144" xr:uid="{00000000-0005-0000-0000-00006A110000}"/>
    <cellStyle name="k_TONG HOP KINH PHI_BIEU KE HOACH  2015 (KTN 6.11 sua)" xfId="4145" xr:uid="{00000000-0005-0000-0000-00006B110000}"/>
    <cellStyle name="k_ÿÿÿÿÿ" xfId="4146" xr:uid="{00000000-0005-0000-0000-00006C110000}"/>
    <cellStyle name="k_ÿÿÿÿÿ 2" xfId="4147" xr:uid="{00000000-0005-0000-0000-00006D110000}"/>
    <cellStyle name="k_ÿÿÿÿÿ_1" xfId="4148" xr:uid="{00000000-0005-0000-0000-00006E110000}"/>
    <cellStyle name="k_ÿÿÿÿÿ_2" xfId="4149" xr:uid="{00000000-0005-0000-0000-00006F110000}"/>
    <cellStyle name="k_ÿÿÿÿÿ_2 2" xfId="4150" xr:uid="{00000000-0005-0000-0000-000070110000}"/>
    <cellStyle name="k_ÿÿÿÿÿ_2_BIEU KE HOACH  2015 (KTN 6.11 sua)" xfId="4151" xr:uid="{00000000-0005-0000-0000-000071110000}"/>
    <cellStyle name="k_ÿÿÿÿÿ_BIEU KE HOACH  2015 (KTN 6.11 sua)" xfId="4152" xr:uid="{00000000-0005-0000-0000-000072110000}"/>
    <cellStyle name="k1" xfId="4153" xr:uid="{00000000-0005-0000-0000-000073110000}"/>
    <cellStyle name="k2" xfId="4154" xr:uid="{00000000-0005-0000-0000-000074110000}"/>
    <cellStyle name="kh¸c_Bang Chi tieu" xfId="4155" xr:uid="{00000000-0005-0000-0000-000075110000}"/>
    <cellStyle name="khanh" xfId="4156" xr:uid="{00000000-0005-0000-0000-000076110000}"/>
    <cellStyle name="khanh 2" xfId="4157" xr:uid="{00000000-0005-0000-0000-000077110000}"/>
    <cellStyle name="khung" xfId="4158" xr:uid="{00000000-0005-0000-0000-000078110000}"/>
    <cellStyle name="khung 2" xfId="4159" xr:uid="{00000000-0005-0000-0000-000079110000}"/>
    <cellStyle name="khung 2 2" xfId="4160" xr:uid="{00000000-0005-0000-0000-00007A110000}"/>
    <cellStyle name="Ledger 17 x 11 in" xfId="4161" xr:uid="{00000000-0005-0000-0000-00007B110000}"/>
    <cellStyle name="Ledger 17 x 11 in 2" xfId="4162" xr:uid="{00000000-0005-0000-0000-00007C110000}"/>
    <cellStyle name="Ledger 17 x 11 in 2 2" xfId="4163" xr:uid="{00000000-0005-0000-0000-00007D110000}"/>
    <cellStyle name="Ledger 17 x 11 in 3" xfId="4164" xr:uid="{00000000-0005-0000-0000-00007E110000}"/>
    <cellStyle name="Ledger 17 x 11 in_Duyet chung tu nam 2013 (Quyet)" xfId="4165" xr:uid="{00000000-0005-0000-0000-00007F110000}"/>
    <cellStyle name="left" xfId="4166" xr:uid="{00000000-0005-0000-0000-000080110000}"/>
    <cellStyle name="Line" xfId="4167" xr:uid="{00000000-0005-0000-0000-000081110000}"/>
    <cellStyle name="Line 2" xfId="4168" xr:uid="{00000000-0005-0000-0000-000082110000}"/>
    <cellStyle name="Link Currency (0)" xfId="4169" xr:uid="{00000000-0005-0000-0000-000083110000}"/>
    <cellStyle name="Link Currency (0) 2" xfId="4170" xr:uid="{00000000-0005-0000-0000-000084110000}"/>
    <cellStyle name="Link Currency (0) 2 2" xfId="4171" xr:uid="{00000000-0005-0000-0000-000085110000}"/>
    <cellStyle name="Link Currency (2)" xfId="4172" xr:uid="{00000000-0005-0000-0000-000086110000}"/>
    <cellStyle name="Link Currency (2) 2" xfId="8596" xr:uid="{00000000-0005-0000-0000-000087110000}"/>
    <cellStyle name="Link Units (0)" xfId="4173" xr:uid="{00000000-0005-0000-0000-000088110000}"/>
    <cellStyle name="Link Units (0) 2" xfId="8597" xr:uid="{00000000-0005-0000-0000-000089110000}"/>
    <cellStyle name="Link Units (1)" xfId="4174" xr:uid="{00000000-0005-0000-0000-00008A110000}"/>
    <cellStyle name="Link Units (1) 2" xfId="8598" xr:uid="{00000000-0005-0000-0000-00008B110000}"/>
    <cellStyle name="Link Units (2)" xfId="4175" xr:uid="{00000000-0005-0000-0000-00008C110000}"/>
    <cellStyle name="Link Units (2) 2" xfId="8599" xr:uid="{00000000-0005-0000-0000-00008D110000}"/>
    <cellStyle name="Linked Cell 2" xfId="4176" xr:uid="{00000000-0005-0000-0000-00008E110000}"/>
    <cellStyle name="Linked Cell 2 2" xfId="4177" xr:uid="{00000000-0005-0000-0000-00008F110000}"/>
    <cellStyle name="Linked Cell 3" xfId="4178" xr:uid="{00000000-0005-0000-0000-000090110000}"/>
    <cellStyle name="Linked Cell 4" xfId="4179" xr:uid="{00000000-0005-0000-0000-000091110000}"/>
    <cellStyle name="Linked Cells" xfId="4180" xr:uid="{00000000-0005-0000-0000-000092110000}"/>
    <cellStyle name="Loai CBDT" xfId="4181" xr:uid="{00000000-0005-0000-0000-000093110000}"/>
    <cellStyle name="Loai CT" xfId="4182" xr:uid="{00000000-0005-0000-0000-000094110000}"/>
    <cellStyle name="Loai GD" xfId="4183" xr:uid="{00000000-0005-0000-0000-000095110000}"/>
    <cellStyle name="luc" xfId="4184" xr:uid="{00000000-0005-0000-0000-000096110000}"/>
    <cellStyle name="luc 2" xfId="4185" xr:uid="{00000000-0005-0000-0000-000097110000}"/>
    <cellStyle name="luc2" xfId="4186" xr:uid="{00000000-0005-0000-0000-000098110000}"/>
    <cellStyle name="luc2 2" xfId="4187" xr:uid="{00000000-0005-0000-0000-000099110000}"/>
    <cellStyle name="luc2 2 2" xfId="4188" xr:uid="{00000000-0005-0000-0000-00009A110000}"/>
    <cellStyle name="MAU" xfId="4189" xr:uid="{00000000-0005-0000-0000-00009B110000}"/>
    <cellStyle name="Millares [0]_2AV_M_M " xfId="4190" xr:uid="{00000000-0005-0000-0000-00009C110000}"/>
    <cellStyle name="Millares_2AV_M_M " xfId="4191" xr:uid="{00000000-0005-0000-0000-00009D110000}"/>
    <cellStyle name="Milliers [0]_      " xfId="4192" xr:uid="{00000000-0005-0000-0000-00009E110000}"/>
    <cellStyle name="Milliers_      " xfId="4193" xr:uid="{00000000-0005-0000-0000-00009F110000}"/>
    <cellStyle name="Môc" xfId="4194" xr:uid="{00000000-0005-0000-0000-0000A0110000}"/>
    <cellStyle name="Môc 2" xfId="4195" xr:uid="{00000000-0005-0000-0000-0000A1110000}"/>
    <cellStyle name="Môc 2 2" xfId="4196" xr:uid="{00000000-0005-0000-0000-0000A2110000}"/>
    <cellStyle name="Model" xfId="4197" xr:uid="{00000000-0005-0000-0000-0000A3110000}"/>
    <cellStyle name="Model 2" xfId="4198" xr:uid="{00000000-0005-0000-0000-0000A4110000}"/>
    <cellStyle name="moi" xfId="4199" xr:uid="{00000000-0005-0000-0000-0000A5110000}"/>
    <cellStyle name="moi 2" xfId="4200" xr:uid="{00000000-0005-0000-0000-0000A6110000}"/>
    <cellStyle name="Mon?aire [0]_      " xfId="4201" xr:uid="{00000000-0005-0000-0000-0000A7110000}"/>
    <cellStyle name="Mon?aire_      " xfId="4202" xr:uid="{00000000-0005-0000-0000-0000A8110000}"/>
    <cellStyle name="Moneda [0]_2AV_M_M " xfId="4203" xr:uid="{00000000-0005-0000-0000-0000A9110000}"/>
    <cellStyle name="Moneda_2AV_M_M " xfId="4204" xr:uid="{00000000-0005-0000-0000-0000AA110000}"/>
    <cellStyle name="Monétaire [0]_      " xfId="4205" xr:uid="{00000000-0005-0000-0000-0000AB110000}"/>
    <cellStyle name="Monétaire_      " xfId="4206" xr:uid="{00000000-0005-0000-0000-0000AC110000}"/>
    <cellStyle name="n" xfId="4207" xr:uid="{00000000-0005-0000-0000-0000AD110000}"/>
    <cellStyle name="n_bieu ke hoach dau thau" xfId="4208" xr:uid="{00000000-0005-0000-0000-0000AE110000}"/>
    <cellStyle name="n_bieu ke hoach dau thau truong mam non SKH" xfId="4209" xr:uid="{00000000-0005-0000-0000-0000AF110000}"/>
    <cellStyle name="n_Book1" xfId="4210" xr:uid="{00000000-0005-0000-0000-0000B0110000}"/>
    <cellStyle name="n_Bu_Gia" xfId="4211" xr:uid="{00000000-0005-0000-0000-0000B1110000}"/>
    <cellStyle name="n_DT tieu hoc diem TDC ban Cho 28-02-09" xfId="4212" xr:uid="{00000000-0005-0000-0000-0000B2110000}"/>
    <cellStyle name="n_Du toan" xfId="4213" xr:uid="{00000000-0005-0000-0000-0000B3110000}"/>
    <cellStyle name="n_Du toan 2" xfId="4214" xr:uid="{00000000-0005-0000-0000-0000B4110000}"/>
    <cellStyle name="n_Du toan 2 2" xfId="4215" xr:uid="{00000000-0005-0000-0000-0000B5110000}"/>
    <cellStyle name="n_Du toan nuoc San Thang (GD2)" xfId="4216" xr:uid="{00000000-0005-0000-0000-0000B6110000}"/>
    <cellStyle name="n_Du toan_BIEU KE HOACH  2015 (KTN 6.11 sua)" xfId="4217" xr:uid="{00000000-0005-0000-0000-0000B7110000}"/>
    <cellStyle name="n_Nha lop hoc 8 P" xfId="4218" xr:uid="{00000000-0005-0000-0000-0000B8110000}"/>
    <cellStyle name="n_Nha lop hoc 8 P 2" xfId="4219" xr:uid="{00000000-0005-0000-0000-0000B9110000}"/>
    <cellStyle name="n_Nha lop hoc 8 P 2 2" xfId="4220" xr:uid="{00000000-0005-0000-0000-0000BA110000}"/>
    <cellStyle name="n_Nha lop hoc 8 P_BIEU KE HOACH  2015 (KTN 6.11 sua)" xfId="4221" xr:uid="{00000000-0005-0000-0000-0000BB110000}"/>
    <cellStyle name="n_Tienluong" xfId="4222" xr:uid="{00000000-0005-0000-0000-0000BC110000}"/>
    <cellStyle name="n_Tram y te chan nua TD" xfId="4223" xr:uid="{00000000-0005-0000-0000-0000BD110000}"/>
    <cellStyle name="n_Tram y te chan nua TD 2" xfId="4224" xr:uid="{00000000-0005-0000-0000-0000BE110000}"/>
    <cellStyle name="n_Tram y te chan nua TD 2 2" xfId="4225" xr:uid="{00000000-0005-0000-0000-0000BF110000}"/>
    <cellStyle name="n_Tram y te chan nua TD_BIEU KE HOACH  2015 (KTN 6.11 sua)" xfId="4226" xr:uid="{00000000-0005-0000-0000-0000C0110000}"/>
    <cellStyle name="n1" xfId="4227" xr:uid="{00000000-0005-0000-0000-0000C1110000}"/>
    <cellStyle name="Neutral 2" xfId="4228" xr:uid="{00000000-0005-0000-0000-0000C2110000}"/>
    <cellStyle name="Neutral 2 2" xfId="4229" xr:uid="{00000000-0005-0000-0000-0000C3110000}"/>
    <cellStyle name="Neutral 3" xfId="4230" xr:uid="{00000000-0005-0000-0000-0000C4110000}"/>
    <cellStyle name="Neutral 4" xfId="4231" xr:uid="{00000000-0005-0000-0000-0000C5110000}"/>
    <cellStyle name="New" xfId="4232" xr:uid="{00000000-0005-0000-0000-0000C6110000}"/>
    <cellStyle name="New 2" xfId="4233" xr:uid="{00000000-0005-0000-0000-0000C7110000}"/>
    <cellStyle name="New Times Roman" xfId="4234" xr:uid="{00000000-0005-0000-0000-0000C8110000}"/>
    <cellStyle name="New Times Roman 2" xfId="4235" xr:uid="{00000000-0005-0000-0000-0000C9110000}"/>
    <cellStyle name="New_bieu ke hoach dau thau" xfId="4236" xr:uid="{00000000-0005-0000-0000-0000CA110000}"/>
    <cellStyle name="nga" xfId="4237" xr:uid="{00000000-0005-0000-0000-0000CB110000}"/>
    <cellStyle name="nga 2" xfId="8600" xr:uid="{00000000-0005-0000-0000-0000CC110000}"/>
    <cellStyle name="no dec" xfId="4238" xr:uid="{00000000-0005-0000-0000-0000CD110000}"/>
    <cellStyle name="ÑONVÒ" xfId="4239" xr:uid="{00000000-0005-0000-0000-0000CE110000}"/>
    <cellStyle name="Normal" xfId="0" builtinId="0"/>
    <cellStyle name="Normal - Style1" xfId="4240" xr:uid="{00000000-0005-0000-0000-0000CF110000}"/>
    <cellStyle name="Normal - Style1 2" xfId="4241" xr:uid="{00000000-0005-0000-0000-0000D0110000}"/>
    <cellStyle name="Normal - Style1 2 2" xfId="4242" xr:uid="{00000000-0005-0000-0000-0000D1110000}"/>
    <cellStyle name="Normal - Style1 3" xfId="4243" xr:uid="{00000000-0005-0000-0000-0000D2110000}"/>
    <cellStyle name="Normal - Style1 4" xfId="4244" xr:uid="{00000000-0005-0000-0000-0000D3110000}"/>
    <cellStyle name="Normal - 유형1" xfId="4245" xr:uid="{00000000-0005-0000-0000-0000D4110000}"/>
    <cellStyle name="Normal 10" xfId="4246" xr:uid="{00000000-0005-0000-0000-0000D5110000}"/>
    <cellStyle name="Normal 10 2" xfId="4247" xr:uid="{00000000-0005-0000-0000-0000D6110000}"/>
    <cellStyle name="Normal 10 3" xfId="4248" xr:uid="{00000000-0005-0000-0000-0000D7110000}"/>
    <cellStyle name="Normal 10 4" xfId="4249" xr:uid="{00000000-0005-0000-0000-0000D8110000}"/>
    <cellStyle name="Normal 11" xfId="4250" xr:uid="{00000000-0005-0000-0000-0000D9110000}"/>
    <cellStyle name="Normal 11 2" xfId="4251" xr:uid="{00000000-0005-0000-0000-0000DA110000}"/>
    <cellStyle name="Normal 11 3" xfId="4252" xr:uid="{00000000-0005-0000-0000-0000DB110000}"/>
    <cellStyle name="Normal 12" xfId="4253" xr:uid="{00000000-0005-0000-0000-0000DC110000}"/>
    <cellStyle name="Normal 12 2" xfId="4254" xr:uid="{00000000-0005-0000-0000-0000DD110000}"/>
    <cellStyle name="Normal 13" xfId="4255" xr:uid="{00000000-0005-0000-0000-0000DE110000}"/>
    <cellStyle name="Normal 13 2" xfId="4256" xr:uid="{00000000-0005-0000-0000-0000DF110000}"/>
    <cellStyle name="Normal 14" xfId="4257" xr:uid="{00000000-0005-0000-0000-0000E0110000}"/>
    <cellStyle name="Normal 14 2" xfId="8601" xr:uid="{00000000-0005-0000-0000-0000E1110000}"/>
    <cellStyle name="Normal 14 3" xfId="6" xr:uid="{00000000-0005-0000-0000-0000E2110000}"/>
    <cellStyle name="Normal 15" xfId="4258" xr:uid="{00000000-0005-0000-0000-0000E3110000}"/>
    <cellStyle name="Normal 15 2" xfId="8602" xr:uid="{00000000-0005-0000-0000-0000E4110000}"/>
    <cellStyle name="Normal 16" xfId="4259" xr:uid="{00000000-0005-0000-0000-0000E5110000}"/>
    <cellStyle name="Normal 16 2" xfId="8603" xr:uid="{00000000-0005-0000-0000-0000E6110000}"/>
    <cellStyle name="Normal 17" xfId="4260" xr:uid="{00000000-0005-0000-0000-0000E7110000}"/>
    <cellStyle name="Normal 17 2" xfId="8604" xr:uid="{00000000-0005-0000-0000-0000E8110000}"/>
    <cellStyle name="Normal 18" xfId="4261" xr:uid="{00000000-0005-0000-0000-0000E9110000}"/>
    <cellStyle name="Normal 19" xfId="4262" xr:uid="{00000000-0005-0000-0000-0000EA110000}"/>
    <cellStyle name="Normal 2" xfId="1" xr:uid="{00000000-0005-0000-0000-0000EB110000}"/>
    <cellStyle name="Normal 2 10" xfId="4263" xr:uid="{00000000-0005-0000-0000-0000EC110000}"/>
    <cellStyle name="Normal 2 2" xfId="4264" xr:uid="{00000000-0005-0000-0000-0000ED110000}"/>
    <cellStyle name="Normal 2 2 2" xfId="4265" xr:uid="{00000000-0005-0000-0000-0000EE110000}"/>
    <cellStyle name="Normal 2 2 2 2" xfId="4266" xr:uid="{00000000-0005-0000-0000-0000EF110000}"/>
    <cellStyle name="Normal 2 2 3" xfId="4267" xr:uid="{00000000-0005-0000-0000-0000F0110000}"/>
    <cellStyle name="Normal 2 2 4" xfId="4268" xr:uid="{00000000-0005-0000-0000-0000F1110000}"/>
    <cellStyle name="Normal 2 3" xfId="4269" xr:uid="{00000000-0005-0000-0000-0000F2110000}"/>
    <cellStyle name="Normal 2 3 2" xfId="4270" xr:uid="{00000000-0005-0000-0000-0000F3110000}"/>
    <cellStyle name="Normal 2 32" xfId="4271" xr:uid="{00000000-0005-0000-0000-0000F4110000}"/>
    <cellStyle name="Normal 2 35" xfId="4272" xr:uid="{00000000-0005-0000-0000-0000F5110000}"/>
    <cellStyle name="Normal 2 4" xfId="4273" xr:uid="{00000000-0005-0000-0000-0000F6110000}"/>
    <cellStyle name="Normal 2_bao cao cua UBND tinh quy II - 2011" xfId="4274" xr:uid="{00000000-0005-0000-0000-0000F7110000}"/>
    <cellStyle name="Normal 20" xfId="4275" xr:uid="{00000000-0005-0000-0000-0000F8110000}"/>
    <cellStyle name="Normal 21" xfId="4276" xr:uid="{00000000-0005-0000-0000-0000F9110000}"/>
    <cellStyle name="Normal 22" xfId="4277" xr:uid="{00000000-0005-0000-0000-0000FA110000}"/>
    <cellStyle name="Normal 23" xfId="4278" xr:uid="{00000000-0005-0000-0000-0000FB110000}"/>
    <cellStyle name="Normal 24" xfId="4279" xr:uid="{00000000-0005-0000-0000-0000FC110000}"/>
    <cellStyle name="Normal 25" xfId="4280" xr:uid="{00000000-0005-0000-0000-0000FD110000}"/>
    <cellStyle name="Normal 26" xfId="4281" xr:uid="{00000000-0005-0000-0000-0000FE110000}"/>
    <cellStyle name="Normal 27" xfId="4282" xr:uid="{00000000-0005-0000-0000-0000FF110000}"/>
    <cellStyle name="Normal 28" xfId="4283" xr:uid="{00000000-0005-0000-0000-000000120000}"/>
    <cellStyle name="Normal 29" xfId="4284" xr:uid="{00000000-0005-0000-0000-000001120000}"/>
    <cellStyle name="Normal 3" xfId="4285" xr:uid="{00000000-0005-0000-0000-000002120000}"/>
    <cellStyle name="Normal 3 2" xfId="4286" xr:uid="{00000000-0005-0000-0000-000003120000}"/>
    <cellStyle name="Normal 3 2 2" xfId="4287" xr:uid="{00000000-0005-0000-0000-000004120000}"/>
    <cellStyle name="Normal 3 2 2 2" xfId="4288" xr:uid="{00000000-0005-0000-0000-000005120000}"/>
    <cellStyle name="Normal 3 3" xfId="4289" xr:uid="{00000000-0005-0000-0000-000006120000}"/>
    <cellStyle name="Normal 3 3 2" xfId="4290" xr:uid="{00000000-0005-0000-0000-000007120000}"/>
    <cellStyle name="Normal 3 4" xfId="4291" xr:uid="{00000000-0005-0000-0000-000008120000}"/>
    <cellStyle name="Normal 3_Bieu 05a" xfId="4292" xr:uid="{00000000-0005-0000-0000-000009120000}"/>
    <cellStyle name="Normal 30" xfId="4293" xr:uid="{00000000-0005-0000-0000-00000A120000}"/>
    <cellStyle name="Normal 31" xfId="4294" xr:uid="{00000000-0005-0000-0000-00000B120000}"/>
    <cellStyle name="Normal 32" xfId="4295" xr:uid="{00000000-0005-0000-0000-00000C120000}"/>
    <cellStyle name="Normal 32 2" xfId="4296" xr:uid="{00000000-0005-0000-0000-00000D120000}"/>
    <cellStyle name="Normal 33" xfId="4297" xr:uid="{00000000-0005-0000-0000-00000E120000}"/>
    <cellStyle name="Normal 34" xfId="4298" xr:uid="{00000000-0005-0000-0000-00000F120000}"/>
    <cellStyle name="Normal 34 2" xfId="4299" xr:uid="{00000000-0005-0000-0000-000010120000}"/>
    <cellStyle name="Normal 34_1460 Sua" xfId="4300" xr:uid="{00000000-0005-0000-0000-000011120000}"/>
    <cellStyle name="Normal 35" xfId="4301" xr:uid="{00000000-0005-0000-0000-000012120000}"/>
    <cellStyle name="Normal 36" xfId="4302" xr:uid="{00000000-0005-0000-0000-000013120000}"/>
    <cellStyle name="Normal 37" xfId="4303" xr:uid="{00000000-0005-0000-0000-000014120000}"/>
    <cellStyle name="Normal 38" xfId="4304" xr:uid="{00000000-0005-0000-0000-000015120000}"/>
    <cellStyle name="Normal 39" xfId="4305" xr:uid="{00000000-0005-0000-0000-000016120000}"/>
    <cellStyle name="Normal 4" xfId="4306" xr:uid="{00000000-0005-0000-0000-000017120000}"/>
    <cellStyle name="Normal 4 2" xfId="4307" xr:uid="{00000000-0005-0000-0000-000018120000}"/>
    <cellStyle name="Normal 40" xfId="4308" xr:uid="{00000000-0005-0000-0000-000019120000}"/>
    <cellStyle name="Normal 41" xfId="4309" xr:uid="{00000000-0005-0000-0000-00001A120000}"/>
    <cellStyle name="Normal 42" xfId="4310" xr:uid="{00000000-0005-0000-0000-00001B120000}"/>
    <cellStyle name="Normal 43" xfId="4311" xr:uid="{00000000-0005-0000-0000-00001C120000}"/>
    <cellStyle name="Normal 44" xfId="4312" xr:uid="{00000000-0005-0000-0000-00001D120000}"/>
    <cellStyle name="Normal 45" xfId="4313" xr:uid="{00000000-0005-0000-0000-00001E120000}"/>
    <cellStyle name="Normal 46" xfId="4314" xr:uid="{00000000-0005-0000-0000-00001F120000}"/>
    <cellStyle name="Normal 47" xfId="4315" xr:uid="{00000000-0005-0000-0000-000020120000}"/>
    <cellStyle name="Normal 48" xfId="4316" xr:uid="{00000000-0005-0000-0000-000021120000}"/>
    <cellStyle name="Normal 49" xfId="4317" xr:uid="{00000000-0005-0000-0000-000022120000}"/>
    <cellStyle name="Normal 5" xfId="4318" xr:uid="{00000000-0005-0000-0000-000023120000}"/>
    <cellStyle name="Normal 5 2" xfId="4319" xr:uid="{00000000-0005-0000-0000-000024120000}"/>
    <cellStyle name="Normal 5 2 2" xfId="4320" xr:uid="{00000000-0005-0000-0000-000025120000}"/>
    <cellStyle name="Normal 5_Bieu 14-Nong thon moi" xfId="4321" xr:uid="{00000000-0005-0000-0000-000026120000}"/>
    <cellStyle name="Normal 50" xfId="4322" xr:uid="{00000000-0005-0000-0000-000027120000}"/>
    <cellStyle name="Normal 51" xfId="4323" xr:uid="{00000000-0005-0000-0000-000028120000}"/>
    <cellStyle name="Normal 52" xfId="4324" xr:uid="{00000000-0005-0000-0000-000029120000}"/>
    <cellStyle name="Normal 53" xfId="4325" xr:uid="{00000000-0005-0000-0000-00002A120000}"/>
    <cellStyle name="Normal 54" xfId="4326" xr:uid="{00000000-0005-0000-0000-00002B120000}"/>
    <cellStyle name="Normal 55" xfId="4327" xr:uid="{00000000-0005-0000-0000-00002C120000}"/>
    <cellStyle name="Normal 56" xfId="4328" xr:uid="{00000000-0005-0000-0000-00002D120000}"/>
    <cellStyle name="Normal 57" xfId="4329" xr:uid="{00000000-0005-0000-0000-00002E120000}"/>
    <cellStyle name="Normal 58" xfId="4330" xr:uid="{00000000-0005-0000-0000-00002F120000}"/>
    <cellStyle name="Normal 59" xfId="4331" xr:uid="{00000000-0005-0000-0000-000030120000}"/>
    <cellStyle name="Normal 6" xfId="4332" xr:uid="{00000000-0005-0000-0000-000031120000}"/>
    <cellStyle name="Normal 6 2" xfId="4333" xr:uid="{00000000-0005-0000-0000-000032120000}"/>
    <cellStyle name="Normal 6 4" xfId="4334" xr:uid="{00000000-0005-0000-0000-000033120000}"/>
    <cellStyle name="Normal 6_TPCP trinh UBND ngay 27-12" xfId="4335" xr:uid="{00000000-0005-0000-0000-000034120000}"/>
    <cellStyle name="Normal 60" xfId="4336" xr:uid="{00000000-0005-0000-0000-000035120000}"/>
    <cellStyle name="Normal 61" xfId="4337" xr:uid="{00000000-0005-0000-0000-000036120000}"/>
    <cellStyle name="Normal 62" xfId="4338" xr:uid="{00000000-0005-0000-0000-000037120000}"/>
    <cellStyle name="Normal 63" xfId="4339" xr:uid="{00000000-0005-0000-0000-000038120000}"/>
    <cellStyle name="Normal 64" xfId="4340" xr:uid="{00000000-0005-0000-0000-000039120000}"/>
    <cellStyle name="Normal 65" xfId="4341" xr:uid="{00000000-0005-0000-0000-00003A120000}"/>
    <cellStyle name="Normal 66" xfId="4342" xr:uid="{00000000-0005-0000-0000-00003B120000}"/>
    <cellStyle name="Normal 67" xfId="4343" xr:uid="{00000000-0005-0000-0000-00003C120000}"/>
    <cellStyle name="Normal 68" xfId="4344" xr:uid="{00000000-0005-0000-0000-00003D120000}"/>
    <cellStyle name="Normal 69" xfId="4345" xr:uid="{00000000-0005-0000-0000-00003E120000}"/>
    <cellStyle name="Normal 7" xfId="4346" xr:uid="{00000000-0005-0000-0000-00003F120000}"/>
    <cellStyle name="Normal 7 2" xfId="4347" xr:uid="{00000000-0005-0000-0000-000040120000}"/>
    <cellStyle name="Normal 7 2 2" xfId="4348" xr:uid="{00000000-0005-0000-0000-000041120000}"/>
    <cellStyle name="Normal 7 3" xfId="4349" xr:uid="{00000000-0005-0000-0000-000042120000}"/>
    <cellStyle name="Normal 70" xfId="4350" xr:uid="{00000000-0005-0000-0000-000043120000}"/>
    <cellStyle name="Normal 71" xfId="4351" xr:uid="{00000000-0005-0000-0000-000044120000}"/>
    <cellStyle name="Normal 72" xfId="4352" xr:uid="{00000000-0005-0000-0000-000045120000}"/>
    <cellStyle name="Normal 73" xfId="8633" xr:uid="{00000000-0005-0000-0000-000046120000}"/>
    <cellStyle name="Normal 73 2" xfId="8644" xr:uid="{00000000-0005-0000-0000-000047120000}"/>
    <cellStyle name="Normal 74" xfId="8637" xr:uid="{00000000-0005-0000-0000-000048120000}"/>
    <cellStyle name="Normal 75 2" xfId="8660" xr:uid="{00000000-0005-0000-0000-000049120000}"/>
    <cellStyle name="Normal 8" xfId="4" xr:uid="{00000000-0005-0000-0000-00004A120000}"/>
    <cellStyle name="Normal 8 2" xfId="4353" xr:uid="{00000000-0005-0000-0000-00004B120000}"/>
    <cellStyle name="Normal 8 2 2" xfId="4354" xr:uid="{00000000-0005-0000-0000-00004C120000}"/>
    <cellStyle name="Normal 8 3" xfId="4355" xr:uid="{00000000-0005-0000-0000-00004D120000}"/>
    <cellStyle name="Normal 9" xfId="4356" xr:uid="{00000000-0005-0000-0000-00004E120000}"/>
    <cellStyle name="Normal 9 2" xfId="4357" xr:uid="{00000000-0005-0000-0000-00004F120000}"/>
    <cellStyle name="Normal VN" xfId="4358" xr:uid="{00000000-0005-0000-0000-000050120000}"/>
    <cellStyle name="Normal_Bieu giao KH 2001 (Nganh) moi" xfId="5" xr:uid="{00000000-0005-0000-0000-000051120000}"/>
    <cellStyle name="Normal_CHI TIEU KH 2007 NGAY 7_12" xfId="8664" xr:uid="{00000000-0005-0000-0000-000052120000}"/>
    <cellStyle name="Normal_Chi tieu KH 2008" xfId="8663" xr:uid="{00000000-0005-0000-0000-000053120000}"/>
    <cellStyle name="Normal1" xfId="4359" xr:uid="{00000000-0005-0000-0000-000054120000}"/>
    <cellStyle name="Normal1 2" xfId="4360" xr:uid="{00000000-0005-0000-0000-000055120000}"/>
    <cellStyle name="Normal8" xfId="4361" xr:uid="{00000000-0005-0000-0000-000056120000}"/>
    <cellStyle name="Normalny_Cennik obowiazuje od 06-08-2001 r (1)" xfId="4362" xr:uid="{00000000-0005-0000-0000-000057120000}"/>
    <cellStyle name="Note 2" xfId="4363" xr:uid="{00000000-0005-0000-0000-000058120000}"/>
    <cellStyle name="Note 2 2" xfId="4364" xr:uid="{00000000-0005-0000-0000-000059120000}"/>
    <cellStyle name="Note 3" xfId="4365" xr:uid="{00000000-0005-0000-0000-00005A120000}"/>
    <cellStyle name="Note 4" xfId="4366" xr:uid="{00000000-0005-0000-0000-00005B120000}"/>
    <cellStyle name="NWM" xfId="4367" xr:uid="{00000000-0005-0000-0000-00005C120000}"/>
    <cellStyle name="Ò_x000d_Normal_123569" xfId="4368" xr:uid="{00000000-0005-0000-0000-00005D120000}"/>
    <cellStyle name="Œ…‹æØ‚è [0.00]_ÆÂ¹²" xfId="4369" xr:uid="{00000000-0005-0000-0000-00005E120000}"/>
    <cellStyle name="Œ…‹æØ‚è_laroux" xfId="4370" xr:uid="{00000000-0005-0000-0000-00005F120000}"/>
    <cellStyle name="oft Excel]_x000d__x000a_Comment=open=/f ‚ðw’è‚·‚é‚ÆAƒ†[ƒU[’è‹`ŠÖ”‚ðŠÖ”“\‚è•t‚¯‚Ìˆê——‚É“o˜^‚·‚é‚±‚Æ‚ª‚Å‚«‚Ü‚·B_x000d__x000a_Maximized" xfId="4371" xr:uid="{00000000-0005-0000-0000-000060120000}"/>
    <cellStyle name="oft Excel]_x000d__x000a_Comment=open=/f ‚ðw’è‚·‚é‚ÆAƒ†[ƒU[’è‹`ŠÖ”‚ðŠÖ”“\‚è•t‚¯‚Ìˆê——‚É“o˜^‚·‚é‚±‚Æ‚ª‚Å‚«‚Ü‚·B_x000d__x000a_Maximized 2" xfId="4372" xr:uid="{00000000-0005-0000-0000-000061120000}"/>
    <cellStyle name="oft Excel]_x000d__x000a_Comment=open=/f ‚ðŽw’è‚·‚é‚ÆAƒ†[ƒU[’è‹`ŠÖ”‚ðŠÖ”“\‚è•t‚¯‚Ìˆê——‚É“o˜^‚·‚é‚±‚Æ‚ª‚Å‚«‚Ü‚·B_x000d__x000a_Maximized" xfId="4373" xr:uid="{00000000-0005-0000-0000-000062120000}"/>
    <cellStyle name="oft Excel]_x000d__x000a_Comment=open=/f ‚ðŽw’è‚·‚é‚ÆAƒ†[ƒU[’è‹`ŠÖ”‚ðŠÖ”“\‚è•t‚¯‚Ìˆê——‚É“o˜^‚·‚é‚±‚Æ‚ª‚Å‚«‚Ü‚·B_x000d__x000a_Maximized 2" xfId="4374" xr:uid="{00000000-0005-0000-0000-000063120000}"/>
    <cellStyle name="oft Excel]_x000d__x000a_Comment=open=/f ‚ðŽw’è‚·‚é‚ÆAƒ†[ƒU[’è‹`ŠÖ”‚ðŠÖ”“\‚è•t‚¯‚Ìˆê——‚É“o˜^‚·‚é‚±‚Æ‚ª‚Å‚«‚Ü‚·B_x000d__x000a_Maximized 2 2" xfId="4375" xr:uid="{00000000-0005-0000-0000-000064120000}"/>
    <cellStyle name="oft Excel]_x000d__x000a_Comment=The open=/f lines load custom functions into the Paste Function list._x000d__x000a_Maximized=2_x000d__x000a_Basics=1_x000d__x000a_A" xfId="4376" xr:uid="{00000000-0005-0000-0000-000065120000}"/>
    <cellStyle name="oft Excel]_x000d__x000a_Comment=The open=/f lines load custom functions into the Paste Function list._x000d__x000a_Maximized=2_x000d__x000a_Basics=1_x000d__x000a_A 2" xfId="4377" xr:uid="{00000000-0005-0000-0000-000066120000}"/>
    <cellStyle name="oft Excel]_x000d__x000a_Comment=The open=/f lines load custom functions into the Paste Function list._x000d__x000a_Maximized=3_x000d__x000a_Basics=1_x000d__x000a_A" xfId="4378" xr:uid="{00000000-0005-0000-0000-000067120000}"/>
    <cellStyle name="oft Excel]_x000d__x000a_Comment=The open=/f lines load custom functions into the Paste Function list._x000d__x000a_Maximized=3_x000d__x000a_Basics=1_x000d__x000a_A 2" xfId="4379" xr:uid="{00000000-0005-0000-0000-000068120000}"/>
    <cellStyle name="oft Excel]_x000d__x000a_Comment=The open=/f lines load custom functions into the Paste Function list._x000d__x000a_Maximized=3_x000d__x000a_Basics=1_x000d__x000a_A 2 2" xfId="4380" xr:uid="{00000000-0005-0000-0000-000069120000}"/>
    <cellStyle name="omma [0]_Mktg Prog" xfId="4381" xr:uid="{00000000-0005-0000-0000-00006A120000}"/>
    <cellStyle name="ormal_Sheet1_1" xfId="4382" xr:uid="{00000000-0005-0000-0000-00006B120000}"/>
    <cellStyle name="Output 2" xfId="4383" xr:uid="{00000000-0005-0000-0000-00006C120000}"/>
    <cellStyle name="Output 2 2" xfId="4384" xr:uid="{00000000-0005-0000-0000-00006D120000}"/>
    <cellStyle name="Output 3" xfId="4385" xr:uid="{00000000-0005-0000-0000-00006E120000}"/>
    <cellStyle name="Output 4" xfId="4386" xr:uid="{00000000-0005-0000-0000-00006F120000}"/>
    <cellStyle name="p" xfId="4387" xr:uid="{00000000-0005-0000-0000-000070120000}"/>
    <cellStyle name="paint" xfId="4388" xr:uid="{00000000-0005-0000-0000-000071120000}"/>
    <cellStyle name="Pattern" xfId="4389" xr:uid="{00000000-0005-0000-0000-000072120000}"/>
    <cellStyle name="Pattern 2" xfId="4390" xr:uid="{00000000-0005-0000-0000-000073120000}"/>
    <cellStyle name="Pattern 2 2" xfId="4391" xr:uid="{00000000-0005-0000-0000-000074120000}"/>
    <cellStyle name="per.style" xfId="4392" xr:uid="{00000000-0005-0000-0000-000075120000}"/>
    <cellStyle name="Percent [0]" xfId="4393" xr:uid="{00000000-0005-0000-0000-000076120000}"/>
    <cellStyle name="Percent [0] 2" xfId="4394" xr:uid="{00000000-0005-0000-0000-000077120000}"/>
    <cellStyle name="Percent [0] 2 2" xfId="4395" xr:uid="{00000000-0005-0000-0000-000078120000}"/>
    <cellStyle name="Percent [00]" xfId="4396" xr:uid="{00000000-0005-0000-0000-000079120000}"/>
    <cellStyle name="Percent [00] 2" xfId="4397" xr:uid="{00000000-0005-0000-0000-00007A120000}"/>
    <cellStyle name="Percent [00] 2 2" xfId="4398" xr:uid="{00000000-0005-0000-0000-00007B120000}"/>
    <cellStyle name="Percent [2]" xfId="4399" xr:uid="{00000000-0005-0000-0000-00007C120000}"/>
    <cellStyle name="Percent [2] 2" xfId="4400" xr:uid="{00000000-0005-0000-0000-00007D120000}"/>
    <cellStyle name="Percent [2] 2 2" xfId="4401" xr:uid="{00000000-0005-0000-0000-00007E120000}"/>
    <cellStyle name="Percent 10" xfId="8605" xr:uid="{00000000-0005-0000-0000-00007F120000}"/>
    <cellStyle name="Percent 11" xfId="8606" xr:uid="{00000000-0005-0000-0000-000080120000}"/>
    <cellStyle name="Percent 12" xfId="8607" xr:uid="{00000000-0005-0000-0000-000081120000}"/>
    <cellStyle name="Percent 2" xfId="4402" xr:uid="{00000000-0005-0000-0000-000082120000}"/>
    <cellStyle name="Percent 3" xfId="4403" xr:uid="{00000000-0005-0000-0000-000083120000}"/>
    <cellStyle name="Percent 4" xfId="4404" xr:uid="{00000000-0005-0000-0000-000084120000}"/>
    <cellStyle name="Percent 5" xfId="4405" xr:uid="{00000000-0005-0000-0000-000085120000}"/>
    <cellStyle name="Percent 5 2" xfId="4406" xr:uid="{00000000-0005-0000-0000-000086120000}"/>
    <cellStyle name="Percent 6" xfId="8608" xr:uid="{00000000-0005-0000-0000-000087120000}"/>
    <cellStyle name="Percent 7" xfId="8609" xr:uid="{00000000-0005-0000-0000-000088120000}"/>
    <cellStyle name="Percent 8" xfId="8610" xr:uid="{00000000-0005-0000-0000-000089120000}"/>
    <cellStyle name="Percent 8 2" xfId="8611" xr:uid="{00000000-0005-0000-0000-00008A120000}"/>
    <cellStyle name="Percent 9" xfId="8612" xr:uid="{00000000-0005-0000-0000-00008B120000}"/>
    <cellStyle name="PERCENTAGE" xfId="4407" xr:uid="{00000000-0005-0000-0000-00008C120000}"/>
    <cellStyle name="PERCENTAGE 2" xfId="4408" xr:uid="{00000000-0005-0000-0000-00008D120000}"/>
    <cellStyle name="PERCENTAGE 2 2" xfId="4409" xr:uid="{00000000-0005-0000-0000-00008E120000}"/>
    <cellStyle name="PrePop Currency (0)" xfId="4410" xr:uid="{00000000-0005-0000-0000-00008F120000}"/>
    <cellStyle name="PrePop Currency (0) 2" xfId="4411" xr:uid="{00000000-0005-0000-0000-000090120000}"/>
    <cellStyle name="PrePop Currency (0) 2 2" xfId="4412" xr:uid="{00000000-0005-0000-0000-000091120000}"/>
    <cellStyle name="PrePop Currency (2)" xfId="4413" xr:uid="{00000000-0005-0000-0000-000092120000}"/>
    <cellStyle name="PrePop Currency (2) 2" xfId="8613" xr:uid="{00000000-0005-0000-0000-000093120000}"/>
    <cellStyle name="PrePop Units (0)" xfId="4414" xr:uid="{00000000-0005-0000-0000-000094120000}"/>
    <cellStyle name="PrePop Units (0) 2" xfId="8614" xr:uid="{00000000-0005-0000-0000-000095120000}"/>
    <cellStyle name="PrePop Units (1)" xfId="4415" xr:uid="{00000000-0005-0000-0000-000096120000}"/>
    <cellStyle name="PrePop Units (1) 2" xfId="8615" xr:uid="{00000000-0005-0000-0000-000097120000}"/>
    <cellStyle name="PrePop Units (2)" xfId="4416" xr:uid="{00000000-0005-0000-0000-000098120000}"/>
    <cellStyle name="PrePop Units (2) 2" xfId="8616" xr:uid="{00000000-0005-0000-0000-000099120000}"/>
    <cellStyle name="pricing" xfId="4417" xr:uid="{00000000-0005-0000-0000-00009A120000}"/>
    <cellStyle name="PSChar" xfId="4418" xr:uid="{00000000-0005-0000-0000-00009B120000}"/>
    <cellStyle name="PSChar 2" xfId="4419" xr:uid="{00000000-0005-0000-0000-00009C120000}"/>
    <cellStyle name="PSHeading" xfId="4420" xr:uid="{00000000-0005-0000-0000-00009D120000}"/>
    <cellStyle name="PSHeading 2" xfId="4421" xr:uid="{00000000-0005-0000-0000-00009E120000}"/>
    <cellStyle name="PSHeading 2 2" xfId="4422" xr:uid="{00000000-0005-0000-0000-00009F120000}"/>
    <cellStyle name="regstoresfromspecstores" xfId="4423" xr:uid="{00000000-0005-0000-0000-0000A0120000}"/>
    <cellStyle name="RevList" xfId="4424" xr:uid="{00000000-0005-0000-0000-0000A1120000}"/>
    <cellStyle name="RevList 2" xfId="4425" xr:uid="{00000000-0005-0000-0000-0000A2120000}"/>
    <cellStyle name="RevList 3" xfId="4426" xr:uid="{00000000-0005-0000-0000-0000A3120000}"/>
    <cellStyle name="rlink_tiªn l­în_x001b_Hyperlink_TONG HOP KINH PHI" xfId="4427" xr:uid="{00000000-0005-0000-0000-0000A4120000}"/>
    <cellStyle name="rmal_ADAdot" xfId="4428" xr:uid="{00000000-0005-0000-0000-0000A5120000}"/>
    <cellStyle name="RowLevel_0" xfId="4429" xr:uid="{00000000-0005-0000-0000-0000A6120000}"/>
    <cellStyle name="S—_x0008_" xfId="4430" xr:uid="{00000000-0005-0000-0000-0000A7120000}"/>
    <cellStyle name="s]_x000d__x000a_spooler=yes_x000d__x000a_load=_x000d__x000a_Beep=yes_x000d__x000a_NullPort=None_x000d__x000a_BorderWidth=3_x000d__x000a_CursorBlinkRate=1200_x000d__x000a_DoubleClickSpeed=452_x000d__x000a_Programs=co" xfId="4431" xr:uid="{00000000-0005-0000-0000-0000A8120000}"/>
    <cellStyle name="s]_x000d__x000a_spooler=yes_x000d__x000a_load=_x000d__x000a_Beep=yes_x000d__x000a_NullPort=None_x000d__x000a_BorderWidth=3_x000d__x000a_CursorBlinkRate=1200_x000d__x000a_DoubleClickSpeed=452_x000d__x000a_Programs=co 2" xfId="4432" xr:uid="{00000000-0005-0000-0000-0000A9120000}"/>
    <cellStyle name="s]_x000d__x000a_spooler=yes_x000d__x000a_load=_x000d__x000a_Beep=yes_x000d__x000a_NullPort=None_x000d__x000a_BorderWidth=3_x000d__x000a_CursorBlinkRate=1200_x000d__x000a_DoubleClickSpeed=452_x000d__x000a_Programs=co 2 2" xfId="4433" xr:uid="{00000000-0005-0000-0000-0000AA120000}"/>
    <cellStyle name="SAPBEXaggData" xfId="4434" xr:uid="{00000000-0005-0000-0000-0000AB120000}"/>
    <cellStyle name="SAPBEXaggDataEmph" xfId="4435" xr:uid="{00000000-0005-0000-0000-0000AC120000}"/>
    <cellStyle name="SAPBEXaggItem" xfId="4436" xr:uid="{00000000-0005-0000-0000-0000AD120000}"/>
    <cellStyle name="SAPBEXaggItem 2" xfId="4437" xr:uid="{00000000-0005-0000-0000-0000AE120000}"/>
    <cellStyle name="SAPBEXchaText" xfId="4438" xr:uid="{00000000-0005-0000-0000-0000AF120000}"/>
    <cellStyle name="SAPBEXchaText 2" xfId="4439" xr:uid="{00000000-0005-0000-0000-0000B0120000}"/>
    <cellStyle name="SAPBEXexcBad7" xfId="4440" xr:uid="{00000000-0005-0000-0000-0000B1120000}"/>
    <cellStyle name="SAPBEXexcBad8" xfId="4441" xr:uid="{00000000-0005-0000-0000-0000B2120000}"/>
    <cellStyle name="SAPBEXexcBad9" xfId="4442" xr:uid="{00000000-0005-0000-0000-0000B3120000}"/>
    <cellStyle name="SAPBEXexcCritical4" xfId="4443" xr:uid="{00000000-0005-0000-0000-0000B4120000}"/>
    <cellStyle name="SAPBEXexcCritical5" xfId="4444" xr:uid="{00000000-0005-0000-0000-0000B5120000}"/>
    <cellStyle name="SAPBEXexcCritical6" xfId="4445" xr:uid="{00000000-0005-0000-0000-0000B6120000}"/>
    <cellStyle name="SAPBEXexcCritical6 2" xfId="4446" xr:uid="{00000000-0005-0000-0000-0000B7120000}"/>
    <cellStyle name="SAPBEXexcGood1" xfId="4447" xr:uid="{00000000-0005-0000-0000-0000B8120000}"/>
    <cellStyle name="SAPBEXexcGood2" xfId="4448" xr:uid="{00000000-0005-0000-0000-0000B9120000}"/>
    <cellStyle name="SAPBEXexcGood3" xfId="4449" xr:uid="{00000000-0005-0000-0000-0000BA120000}"/>
    <cellStyle name="SAPBEXfilterDrill" xfId="4450" xr:uid="{00000000-0005-0000-0000-0000BB120000}"/>
    <cellStyle name="SAPBEXfilterDrill 2" xfId="4451" xr:uid="{00000000-0005-0000-0000-0000BC120000}"/>
    <cellStyle name="SAPBEXfilterItem" xfId="4452" xr:uid="{00000000-0005-0000-0000-0000BD120000}"/>
    <cellStyle name="SAPBEXfilterItem 2" xfId="4453" xr:uid="{00000000-0005-0000-0000-0000BE120000}"/>
    <cellStyle name="SAPBEXfilterText" xfId="4454" xr:uid="{00000000-0005-0000-0000-0000BF120000}"/>
    <cellStyle name="SAPBEXfilterText 2" xfId="4455" xr:uid="{00000000-0005-0000-0000-0000C0120000}"/>
    <cellStyle name="SAPBEXformats" xfId="4456" xr:uid="{00000000-0005-0000-0000-0000C1120000}"/>
    <cellStyle name="SAPBEXheaderItem" xfId="4457" xr:uid="{00000000-0005-0000-0000-0000C2120000}"/>
    <cellStyle name="SAPBEXheaderItem 2" xfId="4458" xr:uid="{00000000-0005-0000-0000-0000C3120000}"/>
    <cellStyle name="SAPBEXheaderText" xfId="4459" xr:uid="{00000000-0005-0000-0000-0000C4120000}"/>
    <cellStyle name="SAPBEXheaderText 2" xfId="4460" xr:uid="{00000000-0005-0000-0000-0000C5120000}"/>
    <cellStyle name="SAPBEXresData" xfId="4461" xr:uid="{00000000-0005-0000-0000-0000C6120000}"/>
    <cellStyle name="SAPBEXresDataEmph" xfId="4462" xr:uid="{00000000-0005-0000-0000-0000C7120000}"/>
    <cellStyle name="SAPBEXresItem" xfId="4463" xr:uid="{00000000-0005-0000-0000-0000C8120000}"/>
    <cellStyle name="SAPBEXresItem 2" xfId="4464" xr:uid="{00000000-0005-0000-0000-0000C9120000}"/>
    <cellStyle name="SAPBEXstdData" xfId="4465" xr:uid="{00000000-0005-0000-0000-0000CA120000}"/>
    <cellStyle name="SAPBEXstdDataEmph" xfId="4466" xr:uid="{00000000-0005-0000-0000-0000CB120000}"/>
    <cellStyle name="SAPBEXstdItem" xfId="4467" xr:uid="{00000000-0005-0000-0000-0000CC120000}"/>
    <cellStyle name="SAPBEXstdItem 2" xfId="4468" xr:uid="{00000000-0005-0000-0000-0000CD120000}"/>
    <cellStyle name="SAPBEXtitle" xfId="4469" xr:uid="{00000000-0005-0000-0000-0000CE120000}"/>
    <cellStyle name="SAPBEXtitle 2" xfId="4470" xr:uid="{00000000-0005-0000-0000-0000CF120000}"/>
    <cellStyle name="SAPBEXundefined" xfId="4471" xr:uid="{00000000-0005-0000-0000-0000D0120000}"/>
    <cellStyle name="serJet 1200 Series PCL 6" xfId="4472" xr:uid="{00000000-0005-0000-0000-0000D1120000}"/>
    <cellStyle name="SHADEDSTORES" xfId="4473" xr:uid="{00000000-0005-0000-0000-0000D2120000}"/>
    <cellStyle name="Sheet Title" xfId="4474" xr:uid="{00000000-0005-0000-0000-0000D3120000}"/>
    <cellStyle name="Siêu nối kết_BC TH 10 thang 2005 va KH 2006 XDCB" xfId="4475" xr:uid="{00000000-0005-0000-0000-0000D5120000}"/>
    <cellStyle name="songuyen" xfId="4476" xr:uid="{00000000-0005-0000-0000-0000D6120000}"/>
    <cellStyle name="Spaltenebene_1_主营业务利润明细表" xfId="4477" xr:uid="{00000000-0005-0000-0000-0000D7120000}"/>
    <cellStyle name="specstores" xfId="4478" xr:uid="{00000000-0005-0000-0000-0000D8120000}"/>
    <cellStyle name="Standard_9. Fixed assets-Additions list" xfId="4479" xr:uid="{00000000-0005-0000-0000-0000D9120000}"/>
    <cellStyle name="STTDG" xfId="4480" xr:uid="{00000000-0005-0000-0000-0000DA120000}"/>
    <cellStyle name="Style 1" xfId="4481" xr:uid="{00000000-0005-0000-0000-0000DB120000}"/>
    <cellStyle name="Style 1 2" xfId="4482" xr:uid="{00000000-0005-0000-0000-0000DC120000}"/>
    <cellStyle name="Style 1 2 2" xfId="4483" xr:uid="{00000000-0005-0000-0000-0000DD120000}"/>
    <cellStyle name="Style 10" xfId="4484" xr:uid="{00000000-0005-0000-0000-0000DE120000}"/>
    <cellStyle name="Style 11" xfId="4485" xr:uid="{00000000-0005-0000-0000-0000DF120000}"/>
    <cellStyle name="Style 11 2" xfId="4486" xr:uid="{00000000-0005-0000-0000-0000E0120000}"/>
    <cellStyle name="Style 12" xfId="4487" xr:uid="{00000000-0005-0000-0000-0000E1120000}"/>
    <cellStyle name="Style 12 2" xfId="4488" xr:uid="{00000000-0005-0000-0000-0000E2120000}"/>
    <cellStyle name="Style 12 2 2" xfId="4489" xr:uid="{00000000-0005-0000-0000-0000E3120000}"/>
    <cellStyle name="Style 13" xfId="4490" xr:uid="{00000000-0005-0000-0000-0000E4120000}"/>
    <cellStyle name="Style 13 2" xfId="4491" xr:uid="{00000000-0005-0000-0000-0000E5120000}"/>
    <cellStyle name="Style 13 2 2" xfId="4492" xr:uid="{00000000-0005-0000-0000-0000E6120000}"/>
    <cellStyle name="Style 14" xfId="4493" xr:uid="{00000000-0005-0000-0000-0000E7120000}"/>
    <cellStyle name="Style 14 2" xfId="4494" xr:uid="{00000000-0005-0000-0000-0000E8120000}"/>
    <cellStyle name="Style 15" xfId="4495" xr:uid="{00000000-0005-0000-0000-0000E9120000}"/>
    <cellStyle name="Style 15 2" xfId="4496" xr:uid="{00000000-0005-0000-0000-0000EA120000}"/>
    <cellStyle name="Style 15 2 2" xfId="4497" xr:uid="{00000000-0005-0000-0000-0000EB120000}"/>
    <cellStyle name="Style 16" xfId="4498" xr:uid="{00000000-0005-0000-0000-0000EC120000}"/>
    <cellStyle name="Style 16 2" xfId="4499" xr:uid="{00000000-0005-0000-0000-0000ED120000}"/>
    <cellStyle name="Style 16 2 2" xfId="4500" xr:uid="{00000000-0005-0000-0000-0000EE120000}"/>
    <cellStyle name="Style 17" xfId="4501" xr:uid="{00000000-0005-0000-0000-0000EF120000}"/>
    <cellStyle name="Style 17 2" xfId="4502" xr:uid="{00000000-0005-0000-0000-0000F0120000}"/>
    <cellStyle name="Style 17 2 2" xfId="4503" xr:uid="{00000000-0005-0000-0000-0000F1120000}"/>
    <cellStyle name="Style 18" xfId="4504" xr:uid="{00000000-0005-0000-0000-0000F2120000}"/>
    <cellStyle name="Style 18 2" xfId="4505" xr:uid="{00000000-0005-0000-0000-0000F3120000}"/>
    <cellStyle name="Style 18 2 2" xfId="4506" xr:uid="{00000000-0005-0000-0000-0000F4120000}"/>
    <cellStyle name="Style 19" xfId="4507" xr:uid="{00000000-0005-0000-0000-0000F5120000}"/>
    <cellStyle name="Style 19 2" xfId="4508" xr:uid="{00000000-0005-0000-0000-0000F6120000}"/>
    <cellStyle name="Style 19 2 2" xfId="4509" xr:uid="{00000000-0005-0000-0000-0000F7120000}"/>
    <cellStyle name="Style 2" xfId="4510" xr:uid="{00000000-0005-0000-0000-0000F8120000}"/>
    <cellStyle name="Style 2 2" xfId="4511" xr:uid="{00000000-0005-0000-0000-0000F9120000}"/>
    <cellStyle name="Style 20" xfId="4512" xr:uid="{00000000-0005-0000-0000-0000FA120000}"/>
    <cellStyle name="Style 20 2" xfId="4513" xr:uid="{00000000-0005-0000-0000-0000FB120000}"/>
    <cellStyle name="Style 21" xfId="4514" xr:uid="{00000000-0005-0000-0000-0000FC120000}"/>
    <cellStyle name="Style 21 2" xfId="4515" xr:uid="{00000000-0005-0000-0000-0000FD120000}"/>
    <cellStyle name="Style 22" xfId="4516" xr:uid="{00000000-0005-0000-0000-0000FE120000}"/>
    <cellStyle name="Style 22 2" xfId="4517" xr:uid="{00000000-0005-0000-0000-0000FF120000}"/>
    <cellStyle name="Style 23" xfId="4518" xr:uid="{00000000-0005-0000-0000-000000130000}"/>
    <cellStyle name="Style 24" xfId="4519" xr:uid="{00000000-0005-0000-0000-000001130000}"/>
    <cellStyle name="Style 25" xfId="4520" xr:uid="{00000000-0005-0000-0000-000002130000}"/>
    <cellStyle name="Style 26" xfId="4521" xr:uid="{00000000-0005-0000-0000-000003130000}"/>
    <cellStyle name="Style 27" xfId="4522" xr:uid="{00000000-0005-0000-0000-000004130000}"/>
    <cellStyle name="Style 28" xfId="4523" xr:uid="{00000000-0005-0000-0000-000005130000}"/>
    <cellStyle name="Style 29" xfId="4524" xr:uid="{00000000-0005-0000-0000-000006130000}"/>
    <cellStyle name="Style 3" xfId="4525" xr:uid="{00000000-0005-0000-0000-000007130000}"/>
    <cellStyle name="Style 3 2" xfId="4526" xr:uid="{00000000-0005-0000-0000-000008130000}"/>
    <cellStyle name="Style 3 2 2" xfId="4527" xr:uid="{00000000-0005-0000-0000-000009130000}"/>
    <cellStyle name="Style 3 3" xfId="4528" xr:uid="{00000000-0005-0000-0000-00000A130000}"/>
    <cellStyle name="Style 30" xfId="4529" xr:uid="{00000000-0005-0000-0000-00000B130000}"/>
    <cellStyle name="Style 31" xfId="4530" xr:uid="{00000000-0005-0000-0000-00000C130000}"/>
    <cellStyle name="Style 32" xfId="4531" xr:uid="{00000000-0005-0000-0000-00000D130000}"/>
    <cellStyle name="Style 33" xfId="4532" xr:uid="{00000000-0005-0000-0000-00000E130000}"/>
    <cellStyle name="Style 34" xfId="4533" xr:uid="{00000000-0005-0000-0000-00000F130000}"/>
    <cellStyle name="Style 35" xfId="4534" xr:uid="{00000000-0005-0000-0000-000010130000}"/>
    <cellStyle name="Style 36" xfId="4535" xr:uid="{00000000-0005-0000-0000-000011130000}"/>
    <cellStyle name="Style 37" xfId="4536" xr:uid="{00000000-0005-0000-0000-000012130000}"/>
    <cellStyle name="Style 37 2" xfId="4537" xr:uid="{00000000-0005-0000-0000-000013130000}"/>
    <cellStyle name="Style 38" xfId="4538" xr:uid="{00000000-0005-0000-0000-000014130000}"/>
    <cellStyle name="Style 38 2" xfId="4539" xr:uid="{00000000-0005-0000-0000-000015130000}"/>
    <cellStyle name="Style 39" xfId="4540" xr:uid="{00000000-0005-0000-0000-000016130000}"/>
    <cellStyle name="Style 4" xfId="4541" xr:uid="{00000000-0005-0000-0000-000017130000}"/>
    <cellStyle name="Style 4 2" xfId="4542" xr:uid="{00000000-0005-0000-0000-000018130000}"/>
    <cellStyle name="Style 4 2 2" xfId="4543" xr:uid="{00000000-0005-0000-0000-000019130000}"/>
    <cellStyle name="Style 40" xfId="4544" xr:uid="{00000000-0005-0000-0000-00001A130000}"/>
    <cellStyle name="Style 41" xfId="4545" xr:uid="{00000000-0005-0000-0000-00001B130000}"/>
    <cellStyle name="Style 42" xfId="4546" xr:uid="{00000000-0005-0000-0000-00001C130000}"/>
    <cellStyle name="Style 43" xfId="4547" xr:uid="{00000000-0005-0000-0000-00001D130000}"/>
    <cellStyle name="Style 43 2" xfId="4548" xr:uid="{00000000-0005-0000-0000-00001E130000}"/>
    <cellStyle name="Style 44" xfId="4549" xr:uid="{00000000-0005-0000-0000-00001F130000}"/>
    <cellStyle name="Style 44 2" xfId="4550" xr:uid="{00000000-0005-0000-0000-000020130000}"/>
    <cellStyle name="Style 5" xfId="4551" xr:uid="{00000000-0005-0000-0000-000021130000}"/>
    <cellStyle name="Style 6" xfId="4552" xr:uid="{00000000-0005-0000-0000-000022130000}"/>
    <cellStyle name="Style 7" xfId="4553" xr:uid="{00000000-0005-0000-0000-000023130000}"/>
    <cellStyle name="Style 8" xfId="4554" xr:uid="{00000000-0005-0000-0000-000024130000}"/>
    <cellStyle name="Style 9" xfId="4555" xr:uid="{00000000-0005-0000-0000-000025130000}"/>
    <cellStyle name="Style Date" xfId="4556" xr:uid="{00000000-0005-0000-0000-000026130000}"/>
    <cellStyle name="Style Date 2" xfId="4557" xr:uid="{00000000-0005-0000-0000-000027130000}"/>
    <cellStyle name="style_1" xfId="4558" xr:uid="{00000000-0005-0000-0000-000028130000}"/>
    <cellStyle name="subhead" xfId="4559" xr:uid="{00000000-0005-0000-0000-000029130000}"/>
    <cellStyle name="subhead 2" xfId="4560" xr:uid="{00000000-0005-0000-0000-00002A130000}"/>
    <cellStyle name="SubHeading" xfId="4561" xr:uid="{00000000-0005-0000-0000-00002B130000}"/>
    <cellStyle name="Subtotal" xfId="4562" xr:uid="{00000000-0005-0000-0000-00002C130000}"/>
    <cellStyle name="Subtotal 2" xfId="4563" xr:uid="{00000000-0005-0000-0000-00002D130000}"/>
    <cellStyle name="T" xfId="4564" xr:uid="{00000000-0005-0000-0000-00002E130000}"/>
    <cellStyle name="T 2" xfId="4565" xr:uid="{00000000-0005-0000-0000-00002F130000}"/>
    <cellStyle name="T_09_BangTongHopKinhPhiNhaso9" xfId="4566" xr:uid="{00000000-0005-0000-0000-000030130000}"/>
    <cellStyle name="T_09_BangTongHopKinhPhiNhaso9 2" xfId="8617" xr:uid="{00000000-0005-0000-0000-000031130000}"/>
    <cellStyle name="T_09_BangTongHopKinhPhiNhaso9_Bao cao danh muc cac cong trinh tren dia ban huyen 4-2010" xfId="4567" xr:uid="{00000000-0005-0000-0000-000032130000}"/>
    <cellStyle name="T_09_BangTongHopKinhPhiNhaso9_Bieu chi tieu KH 2014 (Huy-04-11)" xfId="4568" xr:uid="{00000000-0005-0000-0000-000033130000}"/>
    <cellStyle name="T_09_BangTongHopKinhPhiNhaso9_Bieu chi tieu KH 2014 (Huy-04-11) 2" xfId="4569" xr:uid="{00000000-0005-0000-0000-000034130000}"/>
    <cellStyle name="T_09_BangTongHopKinhPhiNhaso9_bieu ke hoach dau thau" xfId="4570" xr:uid="{00000000-0005-0000-0000-000035130000}"/>
    <cellStyle name="T_09_BangTongHopKinhPhiNhaso9_bieu ke hoach dau thau 2" xfId="4571" xr:uid="{00000000-0005-0000-0000-000036130000}"/>
    <cellStyle name="T_09_BangTongHopKinhPhiNhaso9_bieu ke hoach dau thau 2 2" xfId="4572" xr:uid="{00000000-0005-0000-0000-000037130000}"/>
    <cellStyle name="T_09_BangTongHopKinhPhiNhaso9_bieu ke hoach dau thau truong mam non SKH" xfId="4573" xr:uid="{00000000-0005-0000-0000-000038130000}"/>
    <cellStyle name="T_09_BangTongHopKinhPhiNhaso9_bieu ke hoach dau thau truong mam non SKH 2" xfId="4574" xr:uid="{00000000-0005-0000-0000-000039130000}"/>
    <cellStyle name="T_09_BangTongHopKinhPhiNhaso9_bieu ke hoach dau thau truong mam non SKH 2 2" xfId="4575" xr:uid="{00000000-0005-0000-0000-00003A130000}"/>
    <cellStyle name="T_09_BangTongHopKinhPhiNhaso9_bieu ke hoach dau thau truong mam non SKH_BIEU KE HOACH  2015 (KTN 6.11 sua)" xfId="4576" xr:uid="{00000000-0005-0000-0000-00003B130000}"/>
    <cellStyle name="T_09_BangTongHopKinhPhiNhaso9_bieu ke hoach dau thau_BIEU KE HOACH  2015 (KTN 6.11 sua)" xfId="4577" xr:uid="{00000000-0005-0000-0000-00003C130000}"/>
    <cellStyle name="T_09_BangTongHopKinhPhiNhaso9_bieu tong hop lai kh von 2011 gui phong TH-KTDN" xfId="4578" xr:uid="{00000000-0005-0000-0000-00003D130000}"/>
    <cellStyle name="T_09_BangTongHopKinhPhiNhaso9_bieu tong hop lai kh von 2011 gui phong TH-KTDN 2" xfId="4579" xr:uid="{00000000-0005-0000-0000-00003E130000}"/>
    <cellStyle name="T_09_BangTongHopKinhPhiNhaso9_bieu tong hop lai kh von 2011 gui phong TH-KTDN 2 2" xfId="4580" xr:uid="{00000000-0005-0000-0000-00003F130000}"/>
    <cellStyle name="T_09_BangTongHopKinhPhiNhaso9_bieu tong hop lai kh von 2011 gui phong TH-KTDN_BIEU KE HOACH  2015 (KTN 6.11 sua)" xfId="4581" xr:uid="{00000000-0005-0000-0000-000040130000}"/>
    <cellStyle name="T_09_BangTongHopKinhPhiNhaso9_Book1" xfId="4582" xr:uid="{00000000-0005-0000-0000-000041130000}"/>
    <cellStyle name="T_09_BangTongHopKinhPhiNhaso9_Book1 2" xfId="4583" xr:uid="{00000000-0005-0000-0000-000042130000}"/>
    <cellStyle name="T_09_BangTongHopKinhPhiNhaso9_Book1 2 2" xfId="4584" xr:uid="{00000000-0005-0000-0000-000043130000}"/>
    <cellStyle name="T_09_BangTongHopKinhPhiNhaso9_Book1_1" xfId="4585" xr:uid="{00000000-0005-0000-0000-000044130000}"/>
    <cellStyle name="T_09_BangTongHopKinhPhiNhaso9_Book1_1 2" xfId="4586" xr:uid="{00000000-0005-0000-0000-000045130000}"/>
    <cellStyle name="T_09_BangTongHopKinhPhiNhaso9_Book1_1 2 2" xfId="4587" xr:uid="{00000000-0005-0000-0000-000046130000}"/>
    <cellStyle name="T_09_BangTongHopKinhPhiNhaso9_Book1_1_BIEU KE HOACH  2015 (KTN 6.11 sua)" xfId="4588" xr:uid="{00000000-0005-0000-0000-000047130000}"/>
    <cellStyle name="T_09_BangTongHopKinhPhiNhaso9_Book1_BIEU KE HOACH  2015 (KTN 6.11 sua)" xfId="4589" xr:uid="{00000000-0005-0000-0000-000048130000}"/>
    <cellStyle name="T_09_BangTongHopKinhPhiNhaso9_Book1_DTTD chieng chan Tham lai 29-9-2009" xfId="4590" xr:uid="{00000000-0005-0000-0000-000049130000}"/>
    <cellStyle name="T_09_BangTongHopKinhPhiNhaso9_Book1_DTTD chieng chan Tham lai 29-9-2009 2" xfId="4591" xr:uid="{00000000-0005-0000-0000-00004A130000}"/>
    <cellStyle name="T_09_BangTongHopKinhPhiNhaso9_Book1_DTTD chieng chan Tham lai 29-9-2009 2 2" xfId="4592" xr:uid="{00000000-0005-0000-0000-00004B130000}"/>
    <cellStyle name="T_09_BangTongHopKinhPhiNhaso9_Book1_DTTD chieng chan Tham lai 29-9-2009_BIEU KE HOACH  2015 (KTN 6.11 sua)" xfId="4593" xr:uid="{00000000-0005-0000-0000-00004C130000}"/>
    <cellStyle name="T_09_BangTongHopKinhPhiNhaso9_Book1_Ke hoach 2010 (theo doi 11-8-2010)" xfId="4594" xr:uid="{00000000-0005-0000-0000-00004D130000}"/>
    <cellStyle name="T_09_BangTongHopKinhPhiNhaso9_Book1_Ke hoach 2010 (theo doi 11-8-2010) 2" xfId="4595" xr:uid="{00000000-0005-0000-0000-00004E130000}"/>
    <cellStyle name="T_09_BangTongHopKinhPhiNhaso9_Book1_Ke hoach 2010 (theo doi 11-8-2010) 2 2" xfId="4596" xr:uid="{00000000-0005-0000-0000-00004F130000}"/>
    <cellStyle name="T_09_BangTongHopKinhPhiNhaso9_Book1_Ke hoach 2010 (theo doi 11-8-2010)_BIEU KE HOACH  2015 (KTN 6.11 sua)" xfId="4597" xr:uid="{00000000-0005-0000-0000-000050130000}"/>
    <cellStyle name="T_09_BangTongHopKinhPhiNhaso9_Book1_ke hoach dau thau 30-6-2010" xfId="4598" xr:uid="{00000000-0005-0000-0000-000051130000}"/>
    <cellStyle name="T_09_BangTongHopKinhPhiNhaso9_Book1_ke hoach dau thau 30-6-2010 2" xfId="4599" xr:uid="{00000000-0005-0000-0000-000052130000}"/>
    <cellStyle name="T_09_BangTongHopKinhPhiNhaso9_Book1_ke hoach dau thau 30-6-2010 2 2" xfId="4600" xr:uid="{00000000-0005-0000-0000-000053130000}"/>
    <cellStyle name="T_09_BangTongHopKinhPhiNhaso9_Book1_ke hoach dau thau 30-6-2010_BIEU KE HOACH  2015 (KTN 6.11 sua)" xfId="4601" xr:uid="{00000000-0005-0000-0000-000054130000}"/>
    <cellStyle name="T_09_BangTongHopKinhPhiNhaso9_Copy of KH PHAN BO VON ĐỐI ỨNG NAM 2011 (30 TY phuong án gop WB)" xfId="4602" xr:uid="{00000000-0005-0000-0000-000055130000}"/>
    <cellStyle name="T_09_BangTongHopKinhPhiNhaso9_Copy of KH PHAN BO VON ĐỐI ỨNG NAM 2011 (30 TY phuong án gop WB) 2" xfId="4603" xr:uid="{00000000-0005-0000-0000-000056130000}"/>
    <cellStyle name="T_09_BangTongHopKinhPhiNhaso9_Copy of KH PHAN BO VON ĐỐI ỨNG NAM 2011 (30 TY phuong án gop WB) 2 2" xfId="4604" xr:uid="{00000000-0005-0000-0000-000057130000}"/>
    <cellStyle name="T_09_BangTongHopKinhPhiNhaso9_Copy of KH PHAN BO VON ĐỐI ỨNG NAM 2011 (30 TY phuong án gop WB)_BIEU KE HOACH  2015 (KTN 6.11 sua)" xfId="4605" xr:uid="{00000000-0005-0000-0000-000058130000}"/>
    <cellStyle name="T_09_BangTongHopKinhPhiNhaso9_DTTD chieng chan Tham lai 29-9-2009" xfId="4606" xr:uid="{00000000-0005-0000-0000-000059130000}"/>
    <cellStyle name="T_09_BangTongHopKinhPhiNhaso9_DTTD chieng chan Tham lai 29-9-2009 2" xfId="4607" xr:uid="{00000000-0005-0000-0000-00005A130000}"/>
    <cellStyle name="T_09_BangTongHopKinhPhiNhaso9_DTTD chieng chan Tham lai 29-9-2009 2 2" xfId="4608" xr:uid="{00000000-0005-0000-0000-00005B130000}"/>
    <cellStyle name="T_09_BangTongHopKinhPhiNhaso9_DTTD chieng chan Tham lai 29-9-2009_BIEU KE HOACH  2015 (KTN 6.11 sua)" xfId="4609" xr:uid="{00000000-0005-0000-0000-00005C130000}"/>
    <cellStyle name="T_09_BangTongHopKinhPhiNhaso9_dự toán 30a 2013" xfId="4610" xr:uid="{00000000-0005-0000-0000-00005D130000}"/>
    <cellStyle name="T_09_BangTongHopKinhPhiNhaso9_Du toan nuoc San Thang (GD2)" xfId="4611" xr:uid="{00000000-0005-0000-0000-00005E130000}"/>
    <cellStyle name="T_09_BangTongHopKinhPhiNhaso9_Du toan nuoc San Thang (GD2) 2" xfId="4612" xr:uid="{00000000-0005-0000-0000-00005F130000}"/>
    <cellStyle name="T_09_BangTongHopKinhPhiNhaso9_Du toan nuoc San Thang (GD2) 2 2" xfId="4613" xr:uid="{00000000-0005-0000-0000-000060130000}"/>
    <cellStyle name="T_09_BangTongHopKinhPhiNhaso9_Du toan nuoc San Thang (GD2)_BIEU KE HOACH  2015 (KTN 6.11 sua)" xfId="4614" xr:uid="{00000000-0005-0000-0000-000061130000}"/>
    <cellStyle name="T_09_BangTongHopKinhPhiNhaso9_Ke hoach 2010 (theo doi 11-8-2010)" xfId="4615" xr:uid="{00000000-0005-0000-0000-000062130000}"/>
    <cellStyle name="T_09_BangTongHopKinhPhiNhaso9_Ke hoach 2010 (theo doi 11-8-2010) 2" xfId="4616" xr:uid="{00000000-0005-0000-0000-000063130000}"/>
    <cellStyle name="T_09_BangTongHopKinhPhiNhaso9_Ke hoach 2010 (theo doi 11-8-2010) 2 2" xfId="4617" xr:uid="{00000000-0005-0000-0000-000064130000}"/>
    <cellStyle name="T_09_BangTongHopKinhPhiNhaso9_Ke hoach 2010 (theo doi 11-8-2010)_BIEU KE HOACH  2015 (KTN 6.11 sua)" xfId="4618" xr:uid="{00000000-0005-0000-0000-000065130000}"/>
    <cellStyle name="T_09_BangTongHopKinhPhiNhaso9_ke hoach dau thau 30-6-2010" xfId="4619" xr:uid="{00000000-0005-0000-0000-000066130000}"/>
    <cellStyle name="T_09_BangTongHopKinhPhiNhaso9_ke hoach dau thau 30-6-2010 2" xfId="4620" xr:uid="{00000000-0005-0000-0000-000067130000}"/>
    <cellStyle name="T_09_BangTongHopKinhPhiNhaso9_ke hoach dau thau 30-6-2010 2 2" xfId="4621" xr:uid="{00000000-0005-0000-0000-000068130000}"/>
    <cellStyle name="T_09_BangTongHopKinhPhiNhaso9_ke hoach dau thau 30-6-2010_BIEU KE HOACH  2015 (KTN 6.11 sua)" xfId="4622" xr:uid="{00000000-0005-0000-0000-000069130000}"/>
    <cellStyle name="T_09_BangTongHopKinhPhiNhaso9_KH Von 2012 gui BKH 1" xfId="4623" xr:uid="{00000000-0005-0000-0000-00006A130000}"/>
    <cellStyle name="T_09_BangTongHopKinhPhiNhaso9_KH Von 2012 gui BKH 1 2" xfId="4624" xr:uid="{00000000-0005-0000-0000-00006B130000}"/>
    <cellStyle name="T_09_BangTongHopKinhPhiNhaso9_KH Von 2012 gui BKH 1 2 2" xfId="4625" xr:uid="{00000000-0005-0000-0000-00006C130000}"/>
    <cellStyle name="T_09_BangTongHopKinhPhiNhaso9_KH Von 2012 gui BKH 1_BIEU KE HOACH  2015 (KTN 6.11 sua)" xfId="4626" xr:uid="{00000000-0005-0000-0000-00006D130000}"/>
    <cellStyle name="T_09_BangTongHopKinhPhiNhaso9_QD ke hoach dau thau" xfId="4627" xr:uid="{00000000-0005-0000-0000-00006E130000}"/>
    <cellStyle name="T_09_BangTongHopKinhPhiNhaso9_QD ke hoach dau thau 2" xfId="4628" xr:uid="{00000000-0005-0000-0000-00006F130000}"/>
    <cellStyle name="T_09_BangTongHopKinhPhiNhaso9_QD ke hoach dau thau 2 2" xfId="4629" xr:uid="{00000000-0005-0000-0000-000070130000}"/>
    <cellStyle name="T_09_BangTongHopKinhPhiNhaso9_QD ke hoach dau thau_BIEU KE HOACH  2015 (KTN 6.11 sua)" xfId="4630" xr:uid="{00000000-0005-0000-0000-000071130000}"/>
    <cellStyle name="T_09_BangTongHopKinhPhiNhaso9_Ra soat KH von 2011 (Huy-11-11-11)" xfId="4631" xr:uid="{00000000-0005-0000-0000-000072130000}"/>
    <cellStyle name="T_09_BangTongHopKinhPhiNhaso9_Ra soat KH von 2011 (Huy-11-11-11) 2" xfId="4632" xr:uid="{00000000-0005-0000-0000-000073130000}"/>
    <cellStyle name="T_09_BangTongHopKinhPhiNhaso9_Ra soat KH von 2011 (Huy-11-11-11) 2 2" xfId="4633" xr:uid="{00000000-0005-0000-0000-000074130000}"/>
    <cellStyle name="T_09_BangTongHopKinhPhiNhaso9_Ra soat KH von 2011 (Huy-11-11-11)_BIEU KE HOACH  2015 (KTN 6.11 sua)" xfId="4634" xr:uid="{00000000-0005-0000-0000-000075130000}"/>
    <cellStyle name="T_09_BangTongHopKinhPhiNhaso9_tien luong" xfId="4635" xr:uid="{00000000-0005-0000-0000-000076130000}"/>
    <cellStyle name="T_09_BangTongHopKinhPhiNhaso9_Tien luong chuan 01" xfId="4636" xr:uid="{00000000-0005-0000-0000-000077130000}"/>
    <cellStyle name="T_09_BangTongHopKinhPhiNhaso9_tinh toan hoang ha" xfId="4637" xr:uid="{00000000-0005-0000-0000-000078130000}"/>
    <cellStyle name="T_09_BangTongHopKinhPhiNhaso9_tinh toan hoang ha 2" xfId="4638" xr:uid="{00000000-0005-0000-0000-000079130000}"/>
    <cellStyle name="T_09_BangTongHopKinhPhiNhaso9_tinh toan hoang ha 2 2" xfId="4639" xr:uid="{00000000-0005-0000-0000-00007A130000}"/>
    <cellStyle name="T_09_BangTongHopKinhPhiNhaso9_tinh toan hoang ha_BIEU KE HOACH  2015 (KTN 6.11 sua)" xfId="4640" xr:uid="{00000000-0005-0000-0000-00007B130000}"/>
    <cellStyle name="T_09_BangTongHopKinhPhiNhaso9_Tong von ĐTPT" xfId="4641" xr:uid="{00000000-0005-0000-0000-00007C130000}"/>
    <cellStyle name="T_09_BangTongHopKinhPhiNhaso9_Tong von ĐTPT 2" xfId="4642" xr:uid="{00000000-0005-0000-0000-00007D130000}"/>
    <cellStyle name="T_09_BangTongHopKinhPhiNhaso9_Tong von ĐTPT 2 2" xfId="4643" xr:uid="{00000000-0005-0000-0000-00007E130000}"/>
    <cellStyle name="T_09_BangTongHopKinhPhiNhaso9_Tong von ĐTPT_BIEU KE HOACH  2015 (KTN 6.11 sua)" xfId="4644" xr:uid="{00000000-0005-0000-0000-00007F130000}"/>
    <cellStyle name="T_09_BangTongHopKinhPhiNhaso9_Viec Huy dang lam" xfId="4645" xr:uid="{00000000-0005-0000-0000-000080130000}"/>
    <cellStyle name="T_09_BangTongHopKinhPhiNhaso9_Viec Huy dang lam_CT 134" xfId="4646" xr:uid="{00000000-0005-0000-0000-000081130000}"/>
    <cellStyle name="T_09a_PhanMongNhaSo9" xfId="4647" xr:uid="{00000000-0005-0000-0000-000082130000}"/>
    <cellStyle name="T_09a_PhanMongNhaSo9_Bieu chi tieu KH 2014 (Huy-04-11)" xfId="4648" xr:uid="{00000000-0005-0000-0000-000083130000}"/>
    <cellStyle name="T_09a_PhanMongNhaSo9_Bieu chi tieu KH 2014 (Huy-04-11) 2" xfId="4649" xr:uid="{00000000-0005-0000-0000-000084130000}"/>
    <cellStyle name="T_09a_PhanMongNhaSo9_bieu ke hoach dau thau" xfId="4650" xr:uid="{00000000-0005-0000-0000-000085130000}"/>
    <cellStyle name="T_09a_PhanMongNhaSo9_bieu ke hoach dau thau 2" xfId="4651" xr:uid="{00000000-0005-0000-0000-000086130000}"/>
    <cellStyle name="T_09a_PhanMongNhaSo9_bieu ke hoach dau thau truong mam non SKH" xfId="4652" xr:uid="{00000000-0005-0000-0000-000087130000}"/>
    <cellStyle name="T_09a_PhanMongNhaSo9_bieu ke hoach dau thau truong mam non SKH 2" xfId="4653" xr:uid="{00000000-0005-0000-0000-000088130000}"/>
    <cellStyle name="T_09a_PhanMongNhaSo9_bieu ke hoach dau thau truong mam non SKH_BIEU KE HOACH  2015 (KTN 6.11 sua)" xfId="4654" xr:uid="{00000000-0005-0000-0000-000089130000}"/>
    <cellStyle name="T_09a_PhanMongNhaSo9_bieu ke hoach dau thau_BIEU KE HOACH  2015 (KTN 6.11 sua)" xfId="4655" xr:uid="{00000000-0005-0000-0000-00008A130000}"/>
    <cellStyle name="T_09a_PhanMongNhaSo9_bieu tong hop lai kh von 2011 gui phong TH-KTDN" xfId="4656" xr:uid="{00000000-0005-0000-0000-00008B130000}"/>
    <cellStyle name="T_09a_PhanMongNhaSo9_bieu tong hop lai kh von 2011 gui phong TH-KTDN 2" xfId="4657" xr:uid="{00000000-0005-0000-0000-00008C130000}"/>
    <cellStyle name="T_09a_PhanMongNhaSo9_bieu tong hop lai kh von 2011 gui phong TH-KTDN_BIEU KE HOACH  2015 (KTN 6.11 sua)" xfId="4658" xr:uid="{00000000-0005-0000-0000-00008D130000}"/>
    <cellStyle name="T_09a_PhanMongNhaSo9_Book1" xfId="4659" xr:uid="{00000000-0005-0000-0000-00008E130000}"/>
    <cellStyle name="T_09a_PhanMongNhaSo9_Book1 2" xfId="4660" xr:uid="{00000000-0005-0000-0000-00008F130000}"/>
    <cellStyle name="T_09a_PhanMongNhaSo9_Book1_BIEU KE HOACH  2015 (KTN 6.11 sua)" xfId="4661" xr:uid="{00000000-0005-0000-0000-000090130000}"/>
    <cellStyle name="T_09a_PhanMongNhaSo9_Book1_Ke hoach 2010 (theo doi 11-8-2010)" xfId="4662" xr:uid="{00000000-0005-0000-0000-000091130000}"/>
    <cellStyle name="T_09a_PhanMongNhaSo9_Book1_Ke hoach 2010 (theo doi 11-8-2010) 2" xfId="4663" xr:uid="{00000000-0005-0000-0000-000092130000}"/>
    <cellStyle name="T_09a_PhanMongNhaSo9_Book1_Ke hoach 2010 (theo doi 11-8-2010)_BIEU KE HOACH  2015 (KTN 6.11 sua)" xfId="4664" xr:uid="{00000000-0005-0000-0000-000093130000}"/>
    <cellStyle name="T_09a_PhanMongNhaSo9_Book1_ke hoach dau thau 30-6-2010" xfId="4665" xr:uid="{00000000-0005-0000-0000-000094130000}"/>
    <cellStyle name="T_09a_PhanMongNhaSo9_Book1_ke hoach dau thau 30-6-2010 2" xfId="4666" xr:uid="{00000000-0005-0000-0000-000095130000}"/>
    <cellStyle name="T_09a_PhanMongNhaSo9_Book1_ke hoach dau thau 30-6-2010_BIEU KE HOACH  2015 (KTN 6.11 sua)" xfId="4667" xr:uid="{00000000-0005-0000-0000-000096130000}"/>
    <cellStyle name="T_09a_PhanMongNhaSo9_Copy of KH PHAN BO VON ĐỐI ỨNG NAM 2011 (30 TY phuong án gop WB)" xfId="4668" xr:uid="{00000000-0005-0000-0000-000097130000}"/>
    <cellStyle name="T_09a_PhanMongNhaSo9_Copy of KH PHAN BO VON ĐỐI ỨNG NAM 2011 (30 TY phuong án gop WB) 2" xfId="4669" xr:uid="{00000000-0005-0000-0000-000098130000}"/>
    <cellStyle name="T_09a_PhanMongNhaSo9_Copy of KH PHAN BO VON ĐỐI ỨNG NAM 2011 (30 TY phuong án gop WB)_BIEU KE HOACH  2015 (KTN 6.11 sua)" xfId="4670" xr:uid="{00000000-0005-0000-0000-000099130000}"/>
    <cellStyle name="T_09a_PhanMongNhaSo9_DTTD chieng chan Tham lai 29-9-2009" xfId="4671" xr:uid="{00000000-0005-0000-0000-00009A130000}"/>
    <cellStyle name="T_09a_PhanMongNhaSo9_DTTD chieng chan Tham lai 29-9-2009 2" xfId="4672" xr:uid="{00000000-0005-0000-0000-00009B130000}"/>
    <cellStyle name="T_09a_PhanMongNhaSo9_DTTD chieng chan Tham lai 29-9-2009_BIEU KE HOACH  2015 (KTN 6.11 sua)" xfId="4673" xr:uid="{00000000-0005-0000-0000-00009C130000}"/>
    <cellStyle name="T_09a_PhanMongNhaSo9_dự toán 30a 2013" xfId="4674" xr:uid="{00000000-0005-0000-0000-00009D130000}"/>
    <cellStyle name="T_09a_PhanMongNhaSo9_Du toan nuoc San Thang (GD2)" xfId="4675" xr:uid="{00000000-0005-0000-0000-00009E130000}"/>
    <cellStyle name="T_09a_PhanMongNhaSo9_Du toan nuoc San Thang (GD2) 2" xfId="4676" xr:uid="{00000000-0005-0000-0000-00009F130000}"/>
    <cellStyle name="T_09a_PhanMongNhaSo9_Du toan nuoc San Thang (GD2)_BIEU KE HOACH  2015 (KTN 6.11 sua)" xfId="4677" xr:uid="{00000000-0005-0000-0000-0000A0130000}"/>
    <cellStyle name="T_09a_PhanMongNhaSo9_Ke hoach 2010 (theo doi 11-8-2010)" xfId="4678" xr:uid="{00000000-0005-0000-0000-0000A1130000}"/>
    <cellStyle name="T_09a_PhanMongNhaSo9_Ke hoach 2010 (theo doi 11-8-2010) 2" xfId="4679" xr:uid="{00000000-0005-0000-0000-0000A2130000}"/>
    <cellStyle name="T_09a_PhanMongNhaSo9_Ke hoach 2010 (theo doi 11-8-2010)_BIEU KE HOACH  2015 (KTN 6.11 sua)" xfId="4680" xr:uid="{00000000-0005-0000-0000-0000A3130000}"/>
    <cellStyle name="T_09a_PhanMongNhaSo9_ke hoach dau thau 30-6-2010" xfId="4681" xr:uid="{00000000-0005-0000-0000-0000A4130000}"/>
    <cellStyle name="T_09a_PhanMongNhaSo9_ke hoach dau thau 30-6-2010 2" xfId="4682" xr:uid="{00000000-0005-0000-0000-0000A5130000}"/>
    <cellStyle name="T_09a_PhanMongNhaSo9_ke hoach dau thau 30-6-2010_BIEU KE HOACH  2015 (KTN 6.11 sua)" xfId="4683" xr:uid="{00000000-0005-0000-0000-0000A6130000}"/>
    <cellStyle name="T_09a_PhanMongNhaSo9_KH Von 2012 gui BKH 1" xfId="4684" xr:uid="{00000000-0005-0000-0000-0000A7130000}"/>
    <cellStyle name="T_09a_PhanMongNhaSo9_KH Von 2012 gui BKH 1 2" xfId="4685" xr:uid="{00000000-0005-0000-0000-0000A8130000}"/>
    <cellStyle name="T_09a_PhanMongNhaSo9_KH Von 2012 gui BKH 1_BIEU KE HOACH  2015 (KTN 6.11 sua)" xfId="4686" xr:uid="{00000000-0005-0000-0000-0000A9130000}"/>
    <cellStyle name="T_09a_PhanMongNhaSo9_QD ke hoach dau thau" xfId="4687" xr:uid="{00000000-0005-0000-0000-0000AA130000}"/>
    <cellStyle name="T_09a_PhanMongNhaSo9_QD ke hoach dau thau 2" xfId="4688" xr:uid="{00000000-0005-0000-0000-0000AB130000}"/>
    <cellStyle name="T_09a_PhanMongNhaSo9_QD ke hoach dau thau_BIEU KE HOACH  2015 (KTN 6.11 sua)" xfId="4689" xr:uid="{00000000-0005-0000-0000-0000AC130000}"/>
    <cellStyle name="T_09a_PhanMongNhaSo9_Ra soat KH von 2011 (Huy-11-11-11)" xfId="4690" xr:uid="{00000000-0005-0000-0000-0000AD130000}"/>
    <cellStyle name="T_09a_PhanMongNhaSo9_Ra soat KH von 2011 (Huy-11-11-11) 2" xfId="4691" xr:uid="{00000000-0005-0000-0000-0000AE130000}"/>
    <cellStyle name="T_09a_PhanMongNhaSo9_Ra soat KH von 2011 (Huy-11-11-11)_BIEU KE HOACH  2015 (KTN 6.11 sua)" xfId="4692" xr:uid="{00000000-0005-0000-0000-0000AF130000}"/>
    <cellStyle name="T_09a_PhanMongNhaSo9_tinh toan hoang ha" xfId="4693" xr:uid="{00000000-0005-0000-0000-0000B0130000}"/>
    <cellStyle name="T_09a_PhanMongNhaSo9_tinh toan hoang ha 2" xfId="4694" xr:uid="{00000000-0005-0000-0000-0000B1130000}"/>
    <cellStyle name="T_09a_PhanMongNhaSo9_tinh toan hoang ha_BIEU KE HOACH  2015 (KTN 6.11 sua)" xfId="4695" xr:uid="{00000000-0005-0000-0000-0000B2130000}"/>
    <cellStyle name="T_09a_PhanMongNhaSo9_Tong von ĐTPT" xfId="4696" xr:uid="{00000000-0005-0000-0000-0000B3130000}"/>
    <cellStyle name="T_09a_PhanMongNhaSo9_Tong von ĐTPT 2" xfId="4697" xr:uid="{00000000-0005-0000-0000-0000B4130000}"/>
    <cellStyle name="T_09a_PhanMongNhaSo9_Tong von ĐTPT_BIEU KE HOACH  2015 (KTN 6.11 sua)" xfId="4698" xr:uid="{00000000-0005-0000-0000-0000B5130000}"/>
    <cellStyle name="T_09a_PhanMongNhaSo9_Viec Huy dang lam" xfId="4699" xr:uid="{00000000-0005-0000-0000-0000B6130000}"/>
    <cellStyle name="T_09a_PhanMongNhaSo9_Viec Huy dang lam_CT 134" xfId="4700" xr:uid="{00000000-0005-0000-0000-0000B7130000}"/>
    <cellStyle name="T_09b_PhanThannhaso9" xfId="4701" xr:uid="{00000000-0005-0000-0000-0000B8130000}"/>
    <cellStyle name="T_09b_PhanThannhaso9_Bieu chi tieu KH 2014 (Huy-04-11)" xfId="4702" xr:uid="{00000000-0005-0000-0000-0000B9130000}"/>
    <cellStyle name="T_09b_PhanThannhaso9_Bieu chi tieu KH 2014 (Huy-04-11) 2" xfId="4703" xr:uid="{00000000-0005-0000-0000-0000BA130000}"/>
    <cellStyle name="T_09b_PhanThannhaso9_bieu ke hoach dau thau" xfId="4704" xr:uid="{00000000-0005-0000-0000-0000BB130000}"/>
    <cellStyle name="T_09b_PhanThannhaso9_bieu ke hoach dau thau 2" xfId="4705" xr:uid="{00000000-0005-0000-0000-0000BC130000}"/>
    <cellStyle name="T_09b_PhanThannhaso9_bieu ke hoach dau thau truong mam non SKH" xfId="4706" xr:uid="{00000000-0005-0000-0000-0000BD130000}"/>
    <cellStyle name="T_09b_PhanThannhaso9_bieu ke hoach dau thau truong mam non SKH 2" xfId="4707" xr:uid="{00000000-0005-0000-0000-0000BE130000}"/>
    <cellStyle name="T_09b_PhanThannhaso9_bieu ke hoach dau thau truong mam non SKH_BIEU KE HOACH  2015 (KTN 6.11 sua)" xfId="4708" xr:uid="{00000000-0005-0000-0000-0000BF130000}"/>
    <cellStyle name="T_09b_PhanThannhaso9_bieu ke hoach dau thau_BIEU KE HOACH  2015 (KTN 6.11 sua)" xfId="4709" xr:uid="{00000000-0005-0000-0000-0000C0130000}"/>
    <cellStyle name="T_09b_PhanThannhaso9_bieu tong hop lai kh von 2011 gui phong TH-KTDN" xfId="4710" xr:uid="{00000000-0005-0000-0000-0000C1130000}"/>
    <cellStyle name="T_09b_PhanThannhaso9_bieu tong hop lai kh von 2011 gui phong TH-KTDN 2" xfId="4711" xr:uid="{00000000-0005-0000-0000-0000C2130000}"/>
    <cellStyle name="T_09b_PhanThannhaso9_bieu tong hop lai kh von 2011 gui phong TH-KTDN_BIEU KE HOACH  2015 (KTN 6.11 sua)" xfId="4712" xr:uid="{00000000-0005-0000-0000-0000C3130000}"/>
    <cellStyle name="T_09b_PhanThannhaso9_Book1" xfId="4713" xr:uid="{00000000-0005-0000-0000-0000C4130000}"/>
    <cellStyle name="T_09b_PhanThannhaso9_Book1 2" xfId="4714" xr:uid="{00000000-0005-0000-0000-0000C5130000}"/>
    <cellStyle name="T_09b_PhanThannhaso9_Book1_BIEU KE HOACH  2015 (KTN 6.11 sua)" xfId="4715" xr:uid="{00000000-0005-0000-0000-0000C6130000}"/>
    <cellStyle name="T_09b_PhanThannhaso9_Book1_Ke hoach 2010 (theo doi 11-8-2010)" xfId="4716" xr:uid="{00000000-0005-0000-0000-0000C7130000}"/>
    <cellStyle name="T_09b_PhanThannhaso9_Book1_Ke hoach 2010 (theo doi 11-8-2010) 2" xfId="4717" xr:uid="{00000000-0005-0000-0000-0000C8130000}"/>
    <cellStyle name="T_09b_PhanThannhaso9_Book1_Ke hoach 2010 (theo doi 11-8-2010)_BIEU KE HOACH  2015 (KTN 6.11 sua)" xfId="4718" xr:uid="{00000000-0005-0000-0000-0000C9130000}"/>
    <cellStyle name="T_09b_PhanThannhaso9_Book1_ke hoach dau thau 30-6-2010" xfId="4719" xr:uid="{00000000-0005-0000-0000-0000CA130000}"/>
    <cellStyle name="T_09b_PhanThannhaso9_Book1_ke hoach dau thau 30-6-2010 2" xfId="4720" xr:uid="{00000000-0005-0000-0000-0000CB130000}"/>
    <cellStyle name="T_09b_PhanThannhaso9_Book1_ke hoach dau thau 30-6-2010_BIEU KE HOACH  2015 (KTN 6.11 sua)" xfId="4721" xr:uid="{00000000-0005-0000-0000-0000CC130000}"/>
    <cellStyle name="T_09b_PhanThannhaso9_Copy of KH PHAN BO VON ĐỐI ỨNG NAM 2011 (30 TY phuong án gop WB)" xfId="4722" xr:uid="{00000000-0005-0000-0000-0000CD130000}"/>
    <cellStyle name="T_09b_PhanThannhaso9_Copy of KH PHAN BO VON ĐỐI ỨNG NAM 2011 (30 TY phuong án gop WB) 2" xfId="4723" xr:uid="{00000000-0005-0000-0000-0000CE130000}"/>
    <cellStyle name="T_09b_PhanThannhaso9_Copy of KH PHAN BO VON ĐỐI ỨNG NAM 2011 (30 TY phuong án gop WB)_BIEU KE HOACH  2015 (KTN 6.11 sua)" xfId="4724" xr:uid="{00000000-0005-0000-0000-0000CF130000}"/>
    <cellStyle name="T_09b_PhanThannhaso9_DTTD chieng chan Tham lai 29-9-2009" xfId="4725" xr:uid="{00000000-0005-0000-0000-0000D0130000}"/>
    <cellStyle name="T_09b_PhanThannhaso9_DTTD chieng chan Tham lai 29-9-2009 2" xfId="4726" xr:uid="{00000000-0005-0000-0000-0000D1130000}"/>
    <cellStyle name="T_09b_PhanThannhaso9_DTTD chieng chan Tham lai 29-9-2009_BIEU KE HOACH  2015 (KTN 6.11 sua)" xfId="4727" xr:uid="{00000000-0005-0000-0000-0000D2130000}"/>
    <cellStyle name="T_09b_PhanThannhaso9_dự toán 30a 2013" xfId="4728" xr:uid="{00000000-0005-0000-0000-0000D3130000}"/>
    <cellStyle name="T_09b_PhanThannhaso9_Du toan nuoc San Thang (GD2)" xfId="4729" xr:uid="{00000000-0005-0000-0000-0000D4130000}"/>
    <cellStyle name="T_09b_PhanThannhaso9_Du toan nuoc San Thang (GD2) 2" xfId="4730" xr:uid="{00000000-0005-0000-0000-0000D5130000}"/>
    <cellStyle name="T_09b_PhanThannhaso9_Du toan nuoc San Thang (GD2)_BIEU KE HOACH  2015 (KTN 6.11 sua)" xfId="4731" xr:uid="{00000000-0005-0000-0000-0000D6130000}"/>
    <cellStyle name="T_09b_PhanThannhaso9_Ke hoach 2010 (theo doi 11-8-2010)" xfId="4732" xr:uid="{00000000-0005-0000-0000-0000D7130000}"/>
    <cellStyle name="T_09b_PhanThannhaso9_Ke hoach 2010 (theo doi 11-8-2010) 2" xfId="4733" xr:uid="{00000000-0005-0000-0000-0000D8130000}"/>
    <cellStyle name="T_09b_PhanThannhaso9_Ke hoach 2010 (theo doi 11-8-2010)_BIEU KE HOACH  2015 (KTN 6.11 sua)" xfId="4734" xr:uid="{00000000-0005-0000-0000-0000D9130000}"/>
    <cellStyle name="T_09b_PhanThannhaso9_ke hoach dau thau 30-6-2010" xfId="4735" xr:uid="{00000000-0005-0000-0000-0000DA130000}"/>
    <cellStyle name="T_09b_PhanThannhaso9_ke hoach dau thau 30-6-2010 2" xfId="4736" xr:uid="{00000000-0005-0000-0000-0000DB130000}"/>
    <cellStyle name="T_09b_PhanThannhaso9_ke hoach dau thau 30-6-2010_BIEU KE HOACH  2015 (KTN 6.11 sua)" xfId="4737" xr:uid="{00000000-0005-0000-0000-0000DC130000}"/>
    <cellStyle name="T_09b_PhanThannhaso9_KH Von 2012 gui BKH 1" xfId="4738" xr:uid="{00000000-0005-0000-0000-0000DD130000}"/>
    <cellStyle name="T_09b_PhanThannhaso9_KH Von 2012 gui BKH 1 2" xfId="4739" xr:uid="{00000000-0005-0000-0000-0000DE130000}"/>
    <cellStyle name="T_09b_PhanThannhaso9_KH Von 2012 gui BKH 1_BIEU KE HOACH  2015 (KTN 6.11 sua)" xfId="4740" xr:uid="{00000000-0005-0000-0000-0000DF130000}"/>
    <cellStyle name="T_09b_PhanThannhaso9_QD ke hoach dau thau" xfId="4741" xr:uid="{00000000-0005-0000-0000-0000E0130000}"/>
    <cellStyle name="T_09b_PhanThannhaso9_QD ke hoach dau thau 2" xfId="4742" xr:uid="{00000000-0005-0000-0000-0000E1130000}"/>
    <cellStyle name="T_09b_PhanThannhaso9_QD ke hoach dau thau_BIEU KE HOACH  2015 (KTN 6.11 sua)" xfId="4743" xr:uid="{00000000-0005-0000-0000-0000E2130000}"/>
    <cellStyle name="T_09b_PhanThannhaso9_Ra soat KH von 2011 (Huy-11-11-11)" xfId="4744" xr:uid="{00000000-0005-0000-0000-0000E3130000}"/>
    <cellStyle name="T_09b_PhanThannhaso9_Ra soat KH von 2011 (Huy-11-11-11) 2" xfId="4745" xr:uid="{00000000-0005-0000-0000-0000E4130000}"/>
    <cellStyle name="T_09b_PhanThannhaso9_Ra soat KH von 2011 (Huy-11-11-11)_BIEU KE HOACH  2015 (KTN 6.11 sua)" xfId="4746" xr:uid="{00000000-0005-0000-0000-0000E5130000}"/>
    <cellStyle name="T_09b_PhanThannhaso9_tinh toan hoang ha" xfId="4747" xr:uid="{00000000-0005-0000-0000-0000E6130000}"/>
    <cellStyle name="T_09b_PhanThannhaso9_tinh toan hoang ha 2" xfId="4748" xr:uid="{00000000-0005-0000-0000-0000E7130000}"/>
    <cellStyle name="T_09b_PhanThannhaso9_tinh toan hoang ha_BIEU KE HOACH  2015 (KTN 6.11 sua)" xfId="4749" xr:uid="{00000000-0005-0000-0000-0000E8130000}"/>
    <cellStyle name="T_09b_PhanThannhaso9_Tong von ĐTPT" xfId="4750" xr:uid="{00000000-0005-0000-0000-0000E9130000}"/>
    <cellStyle name="T_09b_PhanThannhaso9_Tong von ĐTPT 2" xfId="4751" xr:uid="{00000000-0005-0000-0000-0000EA130000}"/>
    <cellStyle name="T_09b_PhanThannhaso9_Tong von ĐTPT_BIEU KE HOACH  2015 (KTN 6.11 sua)" xfId="4752" xr:uid="{00000000-0005-0000-0000-0000EB130000}"/>
    <cellStyle name="T_09b_PhanThannhaso9_Viec Huy dang lam" xfId="4753" xr:uid="{00000000-0005-0000-0000-0000EC130000}"/>
    <cellStyle name="T_09b_PhanThannhaso9_Viec Huy dang lam_CT 134" xfId="4754" xr:uid="{00000000-0005-0000-0000-0000ED130000}"/>
    <cellStyle name="T_09c_PhandienNhaso9" xfId="4755" xr:uid="{00000000-0005-0000-0000-0000EE130000}"/>
    <cellStyle name="T_09c_PhandienNhaso9_Bieu chi tieu KH 2014 (Huy-04-11)" xfId="4756" xr:uid="{00000000-0005-0000-0000-0000EF130000}"/>
    <cellStyle name="T_09c_PhandienNhaso9_Bieu chi tieu KH 2014 (Huy-04-11) 2" xfId="4757" xr:uid="{00000000-0005-0000-0000-0000F0130000}"/>
    <cellStyle name="T_09c_PhandienNhaso9_bieu ke hoach dau thau" xfId="4758" xr:uid="{00000000-0005-0000-0000-0000F1130000}"/>
    <cellStyle name="T_09c_PhandienNhaso9_bieu ke hoach dau thau 2" xfId="4759" xr:uid="{00000000-0005-0000-0000-0000F2130000}"/>
    <cellStyle name="T_09c_PhandienNhaso9_bieu ke hoach dau thau truong mam non SKH" xfId="4760" xr:uid="{00000000-0005-0000-0000-0000F3130000}"/>
    <cellStyle name="T_09c_PhandienNhaso9_bieu ke hoach dau thau truong mam non SKH 2" xfId="4761" xr:uid="{00000000-0005-0000-0000-0000F4130000}"/>
    <cellStyle name="T_09c_PhandienNhaso9_bieu ke hoach dau thau truong mam non SKH_BIEU KE HOACH  2015 (KTN 6.11 sua)" xfId="4762" xr:uid="{00000000-0005-0000-0000-0000F5130000}"/>
    <cellStyle name="T_09c_PhandienNhaso9_bieu ke hoach dau thau_BIEU KE HOACH  2015 (KTN 6.11 sua)" xfId="4763" xr:uid="{00000000-0005-0000-0000-0000F6130000}"/>
    <cellStyle name="T_09c_PhandienNhaso9_bieu tong hop lai kh von 2011 gui phong TH-KTDN" xfId="4764" xr:uid="{00000000-0005-0000-0000-0000F7130000}"/>
    <cellStyle name="T_09c_PhandienNhaso9_bieu tong hop lai kh von 2011 gui phong TH-KTDN 2" xfId="4765" xr:uid="{00000000-0005-0000-0000-0000F8130000}"/>
    <cellStyle name="T_09c_PhandienNhaso9_bieu tong hop lai kh von 2011 gui phong TH-KTDN_BIEU KE HOACH  2015 (KTN 6.11 sua)" xfId="4766" xr:uid="{00000000-0005-0000-0000-0000F9130000}"/>
    <cellStyle name="T_09c_PhandienNhaso9_Book1" xfId="4767" xr:uid="{00000000-0005-0000-0000-0000FA130000}"/>
    <cellStyle name="T_09c_PhandienNhaso9_Book1 2" xfId="4768" xr:uid="{00000000-0005-0000-0000-0000FB130000}"/>
    <cellStyle name="T_09c_PhandienNhaso9_Book1_BIEU KE HOACH  2015 (KTN 6.11 sua)" xfId="4769" xr:uid="{00000000-0005-0000-0000-0000FC130000}"/>
    <cellStyle name="T_09c_PhandienNhaso9_Book1_Ke hoach 2010 (theo doi 11-8-2010)" xfId="4770" xr:uid="{00000000-0005-0000-0000-0000FD130000}"/>
    <cellStyle name="T_09c_PhandienNhaso9_Book1_Ke hoach 2010 (theo doi 11-8-2010) 2" xfId="4771" xr:uid="{00000000-0005-0000-0000-0000FE130000}"/>
    <cellStyle name="T_09c_PhandienNhaso9_Book1_Ke hoach 2010 (theo doi 11-8-2010)_BIEU KE HOACH  2015 (KTN 6.11 sua)" xfId="4772" xr:uid="{00000000-0005-0000-0000-0000FF130000}"/>
    <cellStyle name="T_09c_PhandienNhaso9_Book1_ke hoach dau thau 30-6-2010" xfId="4773" xr:uid="{00000000-0005-0000-0000-000000140000}"/>
    <cellStyle name="T_09c_PhandienNhaso9_Book1_ke hoach dau thau 30-6-2010 2" xfId="4774" xr:uid="{00000000-0005-0000-0000-000001140000}"/>
    <cellStyle name="T_09c_PhandienNhaso9_Book1_ke hoach dau thau 30-6-2010_BIEU KE HOACH  2015 (KTN 6.11 sua)" xfId="4775" xr:uid="{00000000-0005-0000-0000-000002140000}"/>
    <cellStyle name="T_09c_PhandienNhaso9_Copy of KH PHAN BO VON ĐỐI ỨNG NAM 2011 (30 TY phuong án gop WB)" xfId="4776" xr:uid="{00000000-0005-0000-0000-000003140000}"/>
    <cellStyle name="T_09c_PhandienNhaso9_Copy of KH PHAN BO VON ĐỐI ỨNG NAM 2011 (30 TY phuong án gop WB) 2" xfId="4777" xr:uid="{00000000-0005-0000-0000-000004140000}"/>
    <cellStyle name="T_09c_PhandienNhaso9_Copy of KH PHAN BO VON ĐỐI ỨNG NAM 2011 (30 TY phuong án gop WB)_BIEU KE HOACH  2015 (KTN 6.11 sua)" xfId="4778" xr:uid="{00000000-0005-0000-0000-000005140000}"/>
    <cellStyle name="T_09c_PhandienNhaso9_DTTD chieng chan Tham lai 29-9-2009" xfId="4779" xr:uid="{00000000-0005-0000-0000-000006140000}"/>
    <cellStyle name="T_09c_PhandienNhaso9_DTTD chieng chan Tham lai 29-9-2009 2" xfId="4780" xr:uid="{00000000-0005-0000-0000-000007140000}"/>
    <cellStyle name="T_09c_PhandienNhaso9_DTTD chieng chan Tham lai 29-9-2009_BIEU KE HOACH  2015 (KTN 6.11 sua)" xfId="4781" xr:uid="{00000000-0005-0000-0000-000008140000}"/>
    <cellStyle name="T_09c_PhandienNhaso9_dự toán 30a 2013" xfId="4782" xr:uid="{00000000-0005-0000-0000-000009140000}"/>
    <cellStyle name="T_09c_PhandienNhaso9_Du toan nuoc San Thang (GD2)" xfId="4783" xr:uid="{00000000-0005-0000-0000-00000A140000}"/>
    <cellStyle name="T_09c_PhandienNhaso9_Du toan nuoc San Thang (GD2) 2" xfId="4784" xr:uid="{00000000-0005-0000-0000-00000B140000}"/>
    <cellStyle name="T_09c_PhandienNhaso9_Du toan nuoc San Thang (GD2)_BIEU KE HOACH  2015 (KTN 6.11 sua)" xfId="4785" xr:uid="{00000000-0005-0000-0000-00000C140000}"/>
    <cellStyle name="T_09c_PhandienNhaso9_Ke hoach 2010 (theo doi 11-8-2010)" xfId="4786" xr:uid="{00000000-0005-0000-0000-00000D140000}"/>
    <cellStyle name="T_09c_PhandienNhaso9_Ke hoach 2010 (theo doi 11-8-2010) 2" xfId="4787" xr:uid="{00000000-0005-0000-0000-00000E140000}"/>
    <cellStyle name="T_09c_PhandienNhaso9_Ke hoach 2010 (theo doi 11-8-2010)_BIEU KE HOACH  2015 (KTN 6.11 sua)" xfId="4788" xr:uid="{00000000-0005-0000-0000-00000F140000}"/>
    <cellStyle name="T_09c_PhandienNhaso9_ke hoach dau thau 30-6-2010" xfId="4789" xr:uid="{00000000-0005-0000-0000-000010140000}"/>
    <cellStyle name="T_09c_PhandienNhaso9_ke hoach dau thau 30-6-2010 2" xfId="4790" xr:uid="{00000000-0005-0000-0000-000011140000}"/>
    <cellStyle name="T_09c_PhandienNhaso9_ke hoach dau thau 30-6-2010_BIEU KE HOACH  2015 (KTN 6.11 sua)" xfId="4791" xr:uid="{00000000-0005-0000-0000-000012140000}"/>
    <cellStyle name="T_09c_PhandienNhaso9_KH Von 2012 gui BKH 1" xfId="4792" xr:uid="{00000000-0005-0000-0000-000013140000}"/>
    <cellStyle name="T_09c_PhandienNhaso9_KH Von 2012 gui BKH 1 2" xfId="4793" xr:uid="{00000000-0005-0000-0000-000014140000}"/>
    <cellStyle name="T_09c_PhandienNhaso9_KH Von 2012 gui BKH 1_BIEU KE HOACH  2015 (KTN 6.11 sua)" xfId="4794" xr:uid="{00000000-0005-0000-0000-000015140000}"/>
    <cellStyle name="T_09c_PhandienNhaso9_QD ke hoach dau thau" xfId="4795" xr:uid="{00000000-0005-0000-0000-000016140000}"/>
    <cellStyle name="T_09c_PhandienNhaso9_QD ke hoach dau thau 2" xfId="4796" xr:uid="{00000000-0005-0000-0000-000017140000}"/>
    <cellStyle name="T_09c_PhandienNhaso9_QD ke hoach dau thau_BIEU KE HOACH  2015 (KTN 6.11 sua)" xfId="4797" xr:uid="{00000000-0005-0000-0000-000018140000}"/>
    <cellStyle name="T_09c_PhandienNhaso9_Ra soat KH von 2011 (Huy-11-11-11)" xfId="4798" xr:uid="{00000000-0005-0000-0000-000019140000}"/>
    <cellStyle name="T_09c_PhandienNhaso9_Ra soat KH von 2011 (Huy-11-11-11) 2" xfId="4799" xr:uid="{00000000-0005-0000-0000-00001A140000}"/>
    <cellStyle name="T_09c_PhandienNhaso9_Ra soat KH von 2011 (Huy-11-11-11)_BIEU KE HOACH  2015 (KTN 6.11 sua)" xfId="4800" xr:uid="{00000000-0005-0000-0000-00001B140000}"/>
    <cellStyle name="T_09c_PhandienNhaso9_tinh toan hoang ha" xfId="4801" xr:uid="{00000000-0005-0000-0000-00001C140000}"/>
    <cellStyle name="T_09c_PhandienNhaso9_tinh toan hoang ha 2" xfId="4802" xr:uid="{00000000-0005-0000-0000-00001D140000}"/>
    <cellStyle name="T_09c_PhandienNhaso9_tinh toan hoang ha_BIEU KE HOACH  2015 (KTN 6.11 sua)" xfId="4803" xr:uid="{00000000-0005-0000-0000-00001E140000}"/>
    <cellStyle name="T_09c_PhandienNhaso9_Tong von ĐTPT" xfId="4804" xr:uid="{00000000-0005-0000-0000-00001F140000}"/>
    <cellStyle name="T_09c_PhandienNhaso9_Tong von ĐTPT 2" xfId="4805" xr:uid="{00000000-0005-0000-0000-000020140000}"/>
    <cellStyle name="T_09c_PhandienNhaso9_Tong von ĐTPT_BIEU KE HOACH  2015 (KTN 6.11 sua)" xfId="4806" xr:uid="{00000000-0005-0000-0000-000021140000}"/>
    <cellStyle name="T_09c_PhandienNhaso9_Viec Huy dang lam" xfId="4807" xr:uid="{00000000-0005-0000-0000-000022140000}"/>
    <cellStyle name="T_09c_PhandienNhaso9_Viec Huy dang lam_CT 134" xfId="4808" xr:uid="{00000000-0005-0000-0000-000023140000}"/>
    <cellStyle name="T_09d_Phannuocnhaso9" xfId="4809" xr:uid="{00000000-0005-0000-0000-000024140000}"/>
    <cellStyle name="T_09d_Phannuocnhaso9_Bieu chi tieu KH 2014 (Huy-04-11)" xfId="4810" xr:uid="{00000000-0005-0000-0000-000025140000}"/>
    <cellStyle name="T_09d_Phannuocnhaso9_Bieu chi tieu KH 2014 (Huy-04-11) 2" xfId="4811" xr:uid="{00000000-0005-0000-0000-000026140000}"/>
    <cellStyle name="T_09d_Phannuocnhaso9_bieu ke hoach dau thau" xfId="4812" xr:uid="{00000000-0005-0000-0000-000027140000}"/>
    <cellStyle name="T_09d_Phannuocnhaso9_bieu ke hoach dau thau 2" xfId="4813" xr:uid="{00000000-0005-0000-0000-000028140000}"/>
    <cellStyle name="T_09d_Phannuocnhaso9_bieu ke hoach dau thau truong mam non SKH" xfId="4814" xr:uid="{00000000-0005-0000-0000-000029140000}"/>
    <cellStyle name="T_09d_Phannuocnhaso9_bieu ke hoach dau thau truong mam non SKH 2" xfId="4815" xr:uid="{00000000-0005-0000-0000-00002A140000}"/>
    <cellStyle name="T_09d_Phannuocnhaso9_bieu ke hoach dau thau truong mam non SKH_BIEU KE HOACH  2015 (KTN 6.11 sua)" xfId="4816" xr:uid="{00000000-0005-0000-0000-00002B140000}"/>
    <cellStyle name="T_09d_Phannuocnhaso9_bieu ke hoach dau thau_BIEU KE HOACH  2015 (KTN 6.11 sua)" xfId="4817" xr:uid="{00000000-0005-0000-0000-00002C140000}"/>
    <cellStyle name="T_09d_Phannuocnhaso9_bieu tong hop lai kh von 2011 gui phong TH-KTDN" xfId="4818" xr:uid="{00000000-0005-0000-0000-00002D140000}"/>
    <cellStyle name="T_09d_Phannuocnhaso9_bieu tong hop lai kh von 2011 gui phong TH-KTDN 2" xfId="4819" xr:uid="{00000000-0005-0000-0000-00002E140000}"/>
    <cellStyle name="T_09d_Phannuocnhaso9_bieu tong hop lai kh von 2011 gui phong TH-KTDN_BIEU KE HOACH  2015 (KTN 6.11 sua)" xfId="4820" xr:uid="{00000000-0005-0000-0000-00002F140000}"/>
    <cellStyle name="T_09d_Phannuocnhaso9_Book1" xfId="4821" xr:uid="{00000000-0005-0000-0000-000030140000}"/>
    <cellStyle name="T_09d_Phannuocnhaso9_Book1 2" xfId="4822" xr:uid="{00000000-0005-0000-0000-000031140000}"/>
    <cellStyle name="T_09d_Phannuocnhaso9_Book1_BIEU KE HOACH  2015 (KTN 6.11 sua)" xfId="4823" xr:uid="{00000000-0005-0000-0000-000032140000}"/>
    <cellStyle name="T_09d_Phannuocnhaso9_Book1_Ke hoach 2010 (theo doi 11-8-2010)" xfId="4824" xr:uid="{00000000-0005-0000-0000-000033140000}"/>
    <cellStyle name="T_09d_Phannuocnhaso9_Book1_Ke hoach 2010 (theo doi 11-8-2010) 2" xfId="4825" xr:uid="{00000000-0005-0000-0000-000034140000}"/>
    <cellStyle name="T_09d_Phannuocnhaso9_Book1_Ke hoach 2010 (theo doi 11-8-2010)_BIEU KE HOACH  2015 (KTN 6.11 sua)" xfId="4826" xr:uid="{00000000-0005-0000-0000-000035140000}"/>
    <cellStyle name="T_09d_Phannuocnhaso9_Book1_ke hoach dau thau 30-6-2010" xfId="4827" xr:uid="{00000000-0005-0000-0000-000036140000}"/>
    <cellStyle name="T_09d_Phannuocnhaso9_Book1_ke hoach dau thau 30-6-2010 2" xfId="4828" xr:uid="{00000000-0005-0000-0000-000037140000}"/>
    <cellStyle name="T_09d_Phannuocnhaso9_Book1_ke hoach dau thau 30-6-2010_BIEU KE HOACH  2015 (KTN 6.11 sua)" xfId="4829" xr:uid="{00000000-0005-0000-0000-000038140000}"/>
    <cellStyle name="T_09d_Phannuocnhaso9_Copy of KH PHAN BO VON ĐỐI ỨNG NAM 2011 (30 TY phuong án gop WB)" xfId="4830" xr:uid="{00000000-0005-0000-0000-000039140000}"/>
    <cellStyle name="T_09d_Phannuocnhaso9_Copy of KH PHAN BO VON ĐỐI ỨNG NAM 2011 (30 TY phuong án gop WB) 2" xfId="4831" xr:uid="{00000000-0005-0000-0000-00003A140000}"/>
    <cellStyle name="T_09d_Phannuocnhaso9_Copy of KH PHAN BO VON ĐỐI ỨNG NAM 2011 (30 TY phuong án gop WB)_BIEU KE HOACH  2015 (KTN 6.11 sua)" xfId="4832" xr:uid="{00000000-0005-0000-0000-00003B140000}"/>
    <cellStyle name="T_09d_Phannuocnhaso9_DTTD chieng chan Tham lai 29-9-2009" xfId="4833" xr:uid="{00000000-0005-0000-0000-00003C140000}"/>
    <cellStyle name="T_09d_Phannuocnhaso9_DTTD chieng chan Tham lai 29-9-2009 2" xfId="4834" xr:uid="{00000000-0005-0000-0000-00003D140000}"/>
    <cellStyle name="T_09d_Phannuocnhaso9_DTTD chieng chan Tham lai 29-9-2009_BIEU KE HOACH  2015 (KTN 6.11 sua)" xfId="4835" xr:uid="{00000000-0005-0000-0000-00003E140000}"/>
    <cellStyle name="T_09d_Phannuocnhaso9_dự toán 30a 2013" xfId="4836" xr:uid="{00000000-0005-0000-0000-00003F140000}"/>
    <cellStyle name="T_09d_Phannuocnhaso9_Du toan nuoc San Thang (GD2)" xfId="4837" xr:uid="{00000000-0005-0000-0000-000040140000}"/>
    <cellStyle name="T_09d_Phannuocnhaso9_Du toan nuoc San Thang (GD2) 2" xfId="4838" xr:uid="{00000000-0005-0000-0000-000041140000}"/>
    <cellStyle name="T_09d_Phannuocnhaso9_Du toan nuoc San Thang (GD2)_BIEU KE HOACH  2015 (KTN 6.11 sua)" xfId="4839" xr:uid="{00000000-0005-0000-0000-000042140000}"/>
    <cellStyle name="T_09d_Phannuocnhaso9_Ke hoach 2010 (theo doi 11-8-2010)" xfId="4840" xr:uid="{00000000-0005-0000-0000-000043140000}"/>
    <cellStyle name="T_09d_Phannuocnhaso9_Ke hoach 2010 (theo doi 11-8-2010) 2" xfId="4841" xr:uid="{00000000-0005-0000-0000-000044140000}"/>
    <cellStyle name="T_09d_Phannuocnhaso9_Ke hoach 2010 (theo doi 11-8-2010)_BIEU KE HOACH  2015 (KTN 6.11 sua)" xfId="4842" xr:uid="{00000000-0005-0000-0000-000045140000}"/>
    <cellStyle name="T_09d_Phannuocnhaso9_ke hoach dau thau 30-6-2010" xfId="4843" xr:uid="{00000000-0005-0000-0000-000046140000}"/>
    <cellStyle name="T_09d_Phannuocnhaso9_ke hoach dau thau 30-6-2010 2" xfId="4844" xr:uid="{00000000-0005-0000-0000-000047140000}"/>
    <cellStyle name="T_09d_Phannuocnhaso9_ke hoach dau thau 30-6-2010_BIEU KE HOACH  2015 (KTN 6.11 sua)" xfId="4845" xr:uid="{00000000-0005-0000-0000-000048140000}"/>
    <cellStyle name="T_09d_Phannuocnhaso9_KH Von 2012 gui BKH 1" xfId="4846" xr:uid="{00000000-0005-0000-0000-000049140000}"/>
    <cellStyle name="T_09d_Phannuocnhaso9_KH Von 2012 gui BKH 1 2" xfId="4847" xr:uid="{00000000-0005-0000-0000-00004A140000}"/>
    <cellStyle name="T_09d_Phannuocnhaso9_KH Von 2012 gui BKH 1_BIEU KE HOACH  2015 (KTN 6.11 sua)" xfId="4848" xr:uid="{00000000-0005-0000-0000-00004B140000}"/>
    <cellStyle name="T_09d_Phannuocnhaso9_QD ke hoach dau thau" xfId="4849" xr:uid="{00000000-0005-0000-0000-00004C140000}"/>
    <cellStyle name="T_09d_Phannuocnhaso9_QD ke hoach dau thau 2" xfId="4850" xr:uid="{00000000-0005-0000-0000-00004D140000}"/>
    <cellStyle name="T_09d_Phannuocnhaso9_QD ke hoach dau thau_BIEU KE HOACH  2015 (KTN 6.11 sua)" xfId="4851" xr:uid="{00000000-0005-0000-0000-00004E140000}"/>
    <cellStyle name="T_09d_Phannuocnhaso9_Ra soat KH von 2011 (Huy-11-11-11)" xfId="4852" xr:uid="{00000000-0005-0000-0000-00004F140000}"/>
    <cellStyle name="T_09d_Phannuocnhaso9_Ra soat KH von 2011 (Huy-11-11-11) 2" xfId="4853" xr:uid="{00000000-0005-0000-0000-000050140000}"/>
    <cellStyle name="T_09d_Phannuocnhaso9_Ra soat KH von 2011 (Huy-11-11-11)_BIEU KE HOACH  2015 (KTN 6.11 sua)" xfId="4854" xr:uid="{00000000-0005-0000-0000-000051140000}"/>
    <cellStyle name="T_09d_Phannuocnhaso9_tinh toan hoang ha" xfId="4855" xr:uid="{00000000-0005-0000-0000-000052140000}"/>
    <cellStyle name="T_09d_Phannuocnhaso9_tinh toan hoang ha 2" xfId="4856" xr:uid="{00000000-0005-0000-0000-000053140000}"/>
    <cellStyle name="T_09d_Phannuocnhaso9_tinh toan hoang ha_BIEU KE HOACH  2015 (KTN 6.11 sua)" xfId="4857" xr:uid="{00000000-0005-0000-0000-000054140000}"/>
    <cellStyle name="T_09d_Phannuocnhaso9_Tong von ĐTPT" xfId="4858" xr:uid="{00000000-0005-0000-0000-000055140000}"/>
    <cellStyle name="T_09d_Phannuocnhaso9_Tong von ĐTPT 2" xfId="4859" xr:uid="{00000000-0005-0000-0000-000056140000}"/>
    <cellStyle name="T_09d_Phannuocnhaso9_Tong von ĐTPT_BIEU KE HOACH  2015 (KTN 6.11 sua)" xfId="4860" xr:uid="{00000000-0005-0000-0000-000057140000}"/>
    <cellStyle name="T_09d_Phannuocnhaso9_Viec Huy dang lam" xfId="4861" xr:uid="{00000000-0005-0000-0000-000058140000}"/>
    <cellStyle name="T_09d_Phannuocnhaso9_Viec Huy dang lam_CT 134" xfId="4862" xr:uid="{00000000-0005-0000-0000-000059140000}"/>
    <cellStyle name="T_09f_TienluongThannhaso9" xfId="4863" xr:uid="{00000000-0005-0000-0000-00005A140000}"/>
    <cellStyle name="T_09f_TienluongThannhaso9_Bieu chi tieu KH 2014 (Huy-04-11)" xfId="4864" xr:uid="{00000000-0005-0000-0000-00005B140000}"/>
    <cellStyle name="T_09f_TienluongThannhaso9_Bieu chi tieu KH 2014 (Huy-04-11) 2" xfId="4865" xr:uid="{00000000-0005-0000-0000-00005C140000}"/>
    <cellStyle name="T_09f_TienluongThannhaso9_bieu ke hoach dau thau" xfId="4866" xr:uid="{00000000-0005-0000-0000-00005D140000}"/>
    <cellStyle name="T_09f_TienluongThannhaso9_bieu ke hoach dau thau 2" xfId="4867" xr:uid="{00000000-0005-0000-0000-00005E140000}"/>
    <cellStyle name="T_09f_TienluongThannhaso9_bieu ke hoach dau thau truong mam non SKH" xfId="4868" xr:uid="{00000000-0005-0000-0000-00005F140000}"/>
    <cellStyle name="T_09f_TienluongThannhaso9_bieu ke hoach dau thau truong mam non SKH 2" xfId="4869" xr:uid="{00000000-0005-0000-0000-000060140000}"/>
    <cellStyle name="T_09f_TienluongThannhaso9_bieu ke hoach dau thau truong mam non SKH_BIEU KE HOACH  2015 (KTN 6.11 sua)" xfId="4870" xr:uid="{00000000-0005-0000-0000-000061140000}"/>
    <cellStyle name="T_09f_TienluongThannhaso9_bieu ke hoach dau thau_BIEU KE HOACH  2015 (KTN 6.11 sua)" xfId="4871" xr:uid="{00000000-0005-0000-0000-000062140000}"/>
    <cellStyle name="T_09f_TienluongThannhaso9_bieu tong hop lai kh von 2011 gui phong TH-KTDN" xfId="4872" xr:uid="{00000000-0005-0000-0000-000063140000}"/>
    <cellStyle name="T_09f_TienluongThannhaso9_bieu tong hop lai kh von 2011 gui phong TH-KTDN 2" xfId="4873" xr:uid="{00000000-0005-0000-0000-000064140000}"/>
    <cellStyle name="T_09f_TienluongThannhaso9_bieu tong hop lai kh von 2011 gui phong TH-KTDN_BIEU KE HOACH  2015 (KTN 6.11 sua)" xfId="4874" xr:uid="{00000000-0005-0000-0000-000065140000}"/>
    <cellStyle name="T_09f_TienluongThannhaso9_Book1" xfId="4875" xr:uid="{00000000-0005-0000-0000-000066140000}"/>
    <cellStyle name="T_09f_TienluongThannhaso9_Book1 2" xfId="4876" xr:uid="{00000000-0005-0000-0000-000067140000}"/>
    <cellStyle name="T_09f_TienluongThannhaso9_Book1_BIEU KE HOACH  2015 (KTN 6.11 sua)" xfId="4877" xr:uid="{00000000-0005-0000-0000-000068140000}"/>
    <cellStyle name="T_09f_TienluongThannhaso9_Book1_Ke hoach 2010 (theo doi 11-8-2010)" xfId="4878" xr:uid="{00000000-0005-0000-0000-000069140000}"/>
    <cellStyle name="T_09f_TienluongThannhaso9_Book1_Ke hoach 2010 (theo doi 11-8-2010) 2" xfId="4879" xr:uid="{00000000-0005-0000-0000-00006A140000}"/>
    <cellStyle name="T_09f_TienluongThannhaso9_Book1_Ke hoach 2010 (theo doi 11-8-2010)_BIEU KE HOACH  2015 (KTN 6.11 sua)" xfId="4880" xr:uid="{00000000-0005-0000-0000-00006B140000}"/>
    <cellStyle name="T_09f_TienluongThannhaso9_Book1_ke hoach dau thau 30-6-2010" xfId="4881" xr:uid="{00000000-0005-0000-0000-00006C140000}"/>
    <cellStyle name="T_09f_TienluongThannhaso9_Book1_ke hoach dau thau 30-6-2010 2" xfId="4882" xr:uid="{00000000-0005-0000-0000-00006D140000}"/>
    <cellStyle name="T_09f_TienluongThannhaso9_Book1_ke hoach dau thau 30-6-2010_BIEU KE HOACH  2015 (KTN 6.11 sua)" xfId="4883" xr:uid="{00000000-0005-0000-0000-00006E140000}"/>
    <cellStyle name="T_09f_TienluongThannhaso9_Copy of KH PHAN BO VON ĐỐI ỨNG NAM 2011 (30 TY phuong án gop WB)" xfId="4884" xr:uid="{00000000-0005-0000-0000-00006F140000}"/>
    <cellStyle name="T_09f_TienluongThannhaso9_Copy of KH PHAN BO VON ĐỐI ỨNG NAM 2011 (30 TY phuong án gop WB) 2" xfId="4885" xr:uid="{00000000-0005-0000-0000-000070140000}"/>
    <cellStyle name="T_09f_TienluongThannhaso9_Copy of KH PHAN BO VON ĐỐI ỨNG NAM 2011 (30 TY phuong án gop WB)_BIEU KE HOACH  2015 (KTN 6.11 sua)" xfId="4886" xr:uid="{00000000-0005-0000-0000-000071140000}"/>
    <cellStyle name="T_09f_TienluongThannhaso9_DTTD chieng chan Tham lai 29-9-2009" xfId="4887" xr:uid="{00000000-0005-0000-0000-000072140000}"/>
    <cellStyle name="T_09f_TienluongThannhaso9_DTTD chieng chan Tham lai 29-9-2009 2" xfId="4888" xr:uid="{00000000-0005-0000-0000-000073140000}"/>
    <cellStyle name="T_09f_TienluongThannhaso9_DTTD chieng chan Tham lai 29-9-2009_BIEU KE HOACH  2015 (KTN 6.11 sua)" xfId="4889" xr:uid="{00000000-0005-0000-0000-000074140000}"/>
    <cellStyle name="T_09f_TienluongThannhaso9_dự toán 30a 2013" xfId="4890" xr:uid="{00000000-0005-0000-0000-000075140000}"/>
    <cellStyle name="T_09f_TienluongThannhaso9_Du toan nuoc San Thang (GD2)" xfId="4891" xr:uid="{00000000-0005-0000-0000-000076140000}"/>
    <cellStyle name="T_09f_TienluongThannhaso9_Du toan nuoc San Thang (GD2) 2" xfId="4892" xr:uid="{00000000-0005-0000-0000-000077140000}"/>
    <cellStyle name="T_09f_TienluongThannhaso9_Du toan nuoc San Thang (GD2)_BIEU KE HOACH  2015 (KTN 6.11 sua)" xfId="4893" xr:uid="{00000000-0005-0000-0000-000078140000}"/>
    <cellStyle name="T_09f_TienluongThannhaso9_Ke hoach 2010 (theo doi 11-8-2010)" xfId="4894" xr:uid="{00000000-0005-0000-0000-000079140000}"/>
    <cellStyle name="T_09f_TienluongThannhaso9_Ke hoach 2010 (theo doi 11-8-2010) 2" xfId="4895" xr:uid="{00000000-0005-0000-0000-00007A140000}"/>
    <cellStyle name="T_09f_TienluongThannhaso9_Ke hoach 2010 (theo doi 11-8-2010)_BIEU KE HOACH  2015 (KTN 6.11 sua)" xfId="4896" xr:uid="{00000000-0005-0000-0000-00007B140000}"/>
    <cellStyle name="T_09f_TienluongThannhaso9_ke hoach dau thau 30-6-2010" xfId="4897" xr:uid="{00000000-0005-0000-0000-00007C140000}"/>
    <cellStyle name="T_09f_TienluongThannhaso9_ke hoach dau thau 30-6-2010 2" xfId="4898" xr:uid="{00000000-0005-0000-0000-00007D140000}"/>
    <cellStyle name="T_09f_TienluongThannhaso9_ke hoach dau thau 30-6-2010_BIEU KE HOACH  2015 (KTN 6.11 sua)" xfId="4899" xr:uid="{00000000-0005-0000-0000-00007E140000}"/>
    <cellStyle name="T_09f_TienluongThannhaso9_KH Von 2012 gui BKH 1" xfId="4900" xr:uid="{00000000-0005-0000-0000-00007F140000}"/>
    <cellStyle name="T_09f_TienluongThannhaso9_KH Von 2012 gui BKH 1 2" xfId="4901" xr:uid="{00000000-0005-0000-0000-000080140000}"/>
    <cellStyle name="T_09f_TienluongThannhaso9_KH Von 2012 gui BKH 1_BIEU KE HOACH  2015 (KTN 6.11 sua)" xfId="4902" xr:uid="{00000000-0005-0000-0000-000081140000}"/>
    <cellStyle name="T_09f_TienluongThannhaso9_QD ke hoach dau thau" xfId="4903" xr:uid="{00000000-0005-0000-0000-000082140000}"/>
    <cellStyle name="T_09f_TienluongThannhaso9_QD ke hoach dau thau 2" xfId="4904" xr:uid="{00000000-0005-0000-0000-000083140000}"/>
    <cellStyle name="T_09f_TienluongThannhaso9_QD ke hoach dau thau_BIEU KE HOACH  2015 (KTN 6.11 sua)" xfId="4905" xr:uid="{00000000-0005-0000-0000-000084140000}"/>
    <cellStyle name="T_09f_TienluongThannhaso9_Ra soat KH von 2011 (Huy-11-11-11)" xfId="4906" xr:uid="{00000000-0005-0000-0000-000085140000}"/>
    <cellStyle name="T_09f_TienluongThannhaso9_Ra soat KH von 2011 (Huy-11-11-11) 2" xfId="4907" xr:uid="{00000000-0005-0000-0000-000086140000}"/>
    <cellStyle name="T_09f_TienluongThannhaso9_Ra soat KH von 2011 (Huy-11-11-11)_BIEU KE HOACH  2015 (KTN 6.11 sua)" xfId="4908" xr:uid="{00000000-0005-0000-0000-000087140000}"/>
    <cellStyle name="T_09f_TienluongThannhaso9_tinh toan hoang ha" xfId="4909" xr:uid="{00000000-0005-0000-0000-000088140000}"/>
    <cellStyle name="T_09f_TienluongThannhaso9_tinh toan hoang ha 2" xfId="4910" xr:uid="{00000000-0005-0000-0000-000089140000}"/>
    <cellStyle name="T_09f_TienluongThannhaso9_tinh toan hoang ha_BIEU KE HOACH  2015 (KTN 6.11 sua)" xfId="4911" xr:uid="{00000000-0005-0000-0000-00008A140000}"/>
    <cellStyle name="T_09f_TienluongThannhaso9_Tong von ĐTPT" xfId="4912" xr:uid="{00000000-0005-0000-0000-00008B140000}"/>
    <cellStyle name="T_09f_TienluongThannhaso9_Tong von ĐTPT 2" xfId="4913" xr:uid="{00000000-0005-0000-0000-00008C140000}"/>
    <cellStyle name="T_09f_TienluongThannhaso9_Tong von ĐTPT_BIEU KE HOACH  2015 (KTN 6.11 sua)" xfId="4914" xr:uid="{00000000-0005-0000-0000-00008D140000}"/>
    <cellStyle name="T_09f_TienluongThannhaso9_Viec Huy dang lam" xfId="4915" xr:uid="{00000000-0005-0000-0000-00008E140000}"/>
    <cellStyle name="T_09f_TienluongThannhaso9_Viec Huy dang lam_CT 134" xfId="4916" xr:uid="{00000000-0005-0000-0000-00008F140000}"/>
    <cellStyle name="T_10b_PhanThanNhaSo10" xfId="4917" xr:uid="{00000000-0005-0000-0000-000090140000}"/>
    <cellStyle name="T_10b_PhanThanNhaSo10_Bieu chi tieu KH 2014 (Huy-04-11)" xfId="4918" xr:uid="{00000000-0005-0000-0000-000091140000}"/>
    <cellStyle name="T_10b_PhanThanNhaSo10_Bieu chi tieu KH 2014 (Huy-04-11) 2" xfId="4919" xr:uid="{00000000-0005-0000-0000-000092140000}"/>
    <cellStyle name="T_10b_PhanThanNhaSo10_bieu ke hoach dau thau" xfId="4920" xr:uid="{00000000-0005-0000-0000-000093140000}"/>
    <cellStyle name="T_10b_PhanThanNhaSo10_bieu ke hoach dau thau 2" xfId="4921" xr:uid="{00000000-0005-0000-0000-000094140000}"/>
    <cellStyle name="T_10b_PhanThanNhaSo10_bieu ke hoach dau thau truong mam non SKH" xfId="4922" xr:uid="{00000000-0005-0000-0000-000095140000}"/>
    <cellStyle name="T_10b_PhanThanNhaSo10_bieu ke hoach dau thau truong mam non SKH 2" xfId="4923" xr:uid="{00000000-0005-0000-0000-000096140000}"/>
    <cellStyle name="T_10b_PhanThanNhaSo10_bieu ke hoach dau thau truong mam non SKH_BIEU KE HOACH  2015 (KTN 6.11 sua)" xfId="4924" xr:uid="{00000000-0005-0000-0000-000097140000}"/>
    <cellStyle name="T_10b_PhanThanNhaSo10_bieu ke hoach dau thau_BIEU KE HOACH  2015 (KTN 6.11 sua)" xfId="4925" xr:uid="{00000000-0005-0000-0000-000098140000}"/>
    <cellStyle name="T_10b_PhanThanNhaSo10_bieu tong hop lai kh von 2011 gui phong TH-KTDN" xfId="4926" xr:uid="{00000000-0005-0000-0000-000099140000}"/>
    <cellStyle name="T_10b_PhanThanNhaSo10_bieu tong hop lai kh von 2011 gui phong TH-KTDN 2" xfId="4927" xr:uid="{00000000-0005-0000-0000-00009A140000}"/>
    <cellStyle name="T_10b_PhanThanNhaSo10_bieu tong hop lai kh von 2011 gui phong TH-KTDN_BIEU KE HOACH  2015 (KTN 6.11 sua)" xfId="4928" xr:uid="{00000000-0005-0000-0000-00009B140000}"/>
    <cellStyle name="T_10b_PhanThanNhaSo10_Book1" xfId="4929" xr:uid="{00000000-0005-0000-0000-00009C140000}"/>
    <cellStyle name="T_10b_PhanThanNhaSo10_Book1 2" xfId="4930" xr:uid="{00000000-0005-0000-0000-00009D140000}"/>
    <cellStyle name="T_10b_PhanThanNhaSo10_Book1_BIEU KE HOACH  2015 (KTN 6.11 sua)" xfId="4931" xr:uid="{00000000-0005-0000-0000-00009E140000}"/>
    <cellStyle name="T_10b_PhanThanNhaSo10_Book1_Ke hoach 2010 (theo doi 11-8-2010)" xfId="4932" xr:uid="{00000000-0005-0000-0000-00009F140000}"/>
    <cellStyle name="T_10b_PhanThanNhaSo10_Book1_Ke hoach 2010 (theo doi 11-8-2010) 2" xfId="4933" xr:uid="{00000000-0005-0000-0000-0000A0140000}"/>
    <cellStyle name="T_10b_PhanThanNhaSo10_Book1_Ke hoach 2010 (theo doi 11-8-2010)_BIEU KE HOACH  2015 (KTN 6.11 sua)" xfId="4934" xr:uid="{00000000-0005-0000-0000-0000A1140000}"/>
    <cellStyle name="T_10b_PhanThanNhaSo10_Book1_ke hoach dau thau 30-6-2010" xfId="4935" xr:uid="{00000000-0005-0000-0000-0000A2140000}"/>
    <cellStyle name="T_10b_PhanThanNhaSo10_Book1_ke hoach dau thau 30-6-2010 2" xfId="4936" xr:uid="{00000000-0005-0000-0000-0000A3140000}"/>
    <cellStyle name="T_10b_PhanThanNhaSo10_Book1_ke hoach dau thau 30-6-2010_BIEU KE HOACH  2015 (KTN 6.11 sua)" xfId="4937" xr:uid="{00000000-0005-0000-0000-0000A4140000}"/>
    <cellStyle name="T_10b_PhanThanNhaSo10_Copy of KH PHAN BO VON ĐỐI ỨNG NAM 2011 (30 TY phuong án gop WB)" xfId="4938" xr:uid="{00000000-0005-0000-0000-0000A5140000}"/>
    <cellStyle name="T_10b_PhanThanNhaSo10_Copy of KH PHAN BO VON ĐỐI ỨNG NAM 2011 (30 TY phuong án gop WB) 2" xfId="4939" xr:uid="{00000000-0005-0000-0000-0000A6140000}"/>
    <cellStyle name="T_10b_PhanThanNhaSo10_Copy of KH PHAN BO VON ĐỐI ỨNG NAM 2011 (30 TY phuong án gop WB)_BIEU KE HOACH  2015 (KTN 6.11 sua)" xfId="4940" xr:uid="{00000000-0005-0000-0000-0000A7140000}"/>
    <cellStyle name="T_10b_PhanThanNhaSo10_DTTD chieng chan Tham lai 29-9-2009" xfId="4941" xr:uid="{00000000-0005-0000-0000-0000A8140000}"/>
    <cellStyle name="T_10b_PhanThanNhaSo10_DTTD chieng chan Tham lai 29-9-2009 2" xfId="4942" xr:uid="{00000000-0005-0000-0000-0000A9140000}"/>
    <cellStyle name="T_10b_PhanThanNhaSo10_DTTD chieng chan Tham lai 29-9-2009_BIEU KE HOACH  2015 (KTN 6.11 sua)" xfId="4943" xr:uid="{00000000-0005-0000-0000-0000AA140000}"/>
    <cellStyle name="T_10b_PhanThanNhaSo10_dự toán 30a 2013" xfId="4944" xr:uid="{00000000-0005-0000-0000-0000AB140000}"/>
    <cellStyle name="T_10b_PhanThanNhaSo10_Du toan nuoc San Thang (GD2)" xfId="4945" xr:uid="{00000000-0005-0000-0000-0000AC140000}"/>
    <cellStyle name="T_10b_PhanThanNhaSo10_Du toan nuoc San Thang (GD2) 2" xfId="4946" xr:uid="{00000000-0005-0000-0000-0000AD140000}"/>
    <cellStyle name="T_10b_PhanThanNhaSo10_Du toan nuoc San Thang (GD2)_BIEU KE HOACH  2015 (KTN 6.11 sua)" xfId="4947" xr:uid="{00000000-0005-0000-0000-0000AE140000}"/>
    <cellStyle name="T_10b_PhanThanNhaSo10_Ke hoach 2010 (theo doi 11-8-2010)" xfId="4948" xr:uid="{00000000-0005-0000-0000-0000AF140000}"/>
    <cellStyle name="T_10b_PhanThanNhaSo10_Ke hoach 2010 (theo doi 11-8-2010) 2" xfId="4949" xr:uid="{00000000-0005-0000-0000-0000B0140000}"/>
    <cellStyle name="T_10b_PhanThanNhaSo10_Ke hoach 2010 (theo doi 11-8-2010)_BIEU KE HOACH  2015 (KTN 6.11 sua)" xfId="4950" xr:uid="{00000000-0005-0000-0000-0000B1140000}"/>
    <cellStyle name="T_10b_PhanThanNhaSo10_ke hoach dau thau 30-6-2010" xfId="4951" xr:uid="{00000000-0005-0000-0000-0000B2140000}"/>
    <cellStyle name="T_10b_PhanThanNhaSo10_ke hoach dau thau 30-6-2010 2" xfId="4952" xr:uid="{00000000-0005-0000-0000-0000B3140000}"/>
    <cellStyle name="T_10b_PhanThanNhaSo10_ke hoach dau thau 30-6-2010_BIEU KE HOACH  2015 (KTN 6.11 sua)" xfId="4953" xr:uid="{00000000-0005-0000-0000-0000B4140000}"/>
    <cellStyle name="T_10b_PhanThanNhaSo10_KH Von 2012 gui BKH 1" xfId="4954" xr:uid="{00000000-0005-0000-0000-0000B5140000}"/>
    <cellStyle name="T_10b_PhanThanNhaSo10_KH Von 2012 gui BKH 1 2" xfId="4955" xr:uid="{00000000-0005-0000-0000-0000B6140000}"/>
    <cellStyle name="T_10b_PhanThanNhaSo10_KH Von 2012 gui BKH 1_BIEU KE HOACH  2015 (KTN 6.11 sua)" xfId="4956" xr:uid="{00000000-0005-0000-0000-0000B7140000}"/>
    <cellStyle name="T_10b_PhanThanNhaSo10_QD ke hoach dau thau" xfId="4957" xr:uid="{00000000-0005-0000-0000-0000B8140000}"/>
    <cellStyle name="T_10b_PhanThanNhaSo10_QD ke hoach dau thau 2" xfId="4958" xr:uid="{00000000-0005-0000-0000-0000B9140000}"/>
    <cellStyle name="T_10b_PhanThanNhaSo10_QD ke hoach dau thau_BIEU KE HOACH  2015 (KTN 6.11 sua)" xfId="4959" xr:uid="{00000000-0005-0000-0000-0000BA140000}"/>
    <cellStyle name="T_10b_PhanThanNhaSo10_Ra soat KH von 2011 (Huy-11-11-11)" xfId="4960" xr:uid="{00000000-0005-0000-0000-0000BB140000}"/>
    <cellStyle name="T_10b_PhanThanNhaSo10_Ra soat KH von 2011 (Huy-11-11-11) 2" xfId="4961" xr:uid="{00000000-0005-0000-0000-0000BC140000}"/>
    <cellStyle name="T_10b_PhanThanNhaSo10_Ra soat KH von 2011 (Huy-11-11-11)_BIEU KE HOACH  2015 (KTN 6.11 sua)" xfId="4962" xr:uid="{00000000-0005-0000-0000-0000BD140000}"/>
    <cellStyle name="T_10b_PhanThanNhaSo10_tinh toan hoang ha" xfId="4963" xr:uid="{00000000-0005-0000-0000-0000BE140000}"/>
    <cellStyle name="T_10b_PhanThanNhaSo10_tinh toan hoang ha 2" xfId="4964" xr:uid="{00000000-0005-0000-0000-0000BF140000}"/>
    <cellStyle name="T_10b_PhanThanNhaSo10_tinh toan hoang ha_BIEU KE HOACH  2015 (KTN 6.11 sua)" xfId="4965" xr:uid="{00000000-0005-0000-0000-0000C0140000}"/>
    <cellStyle name="T_10b_PhanThanNhaSo10_Tong von ĐTPT" xfId="4966" xr:uid="{00000000-0005-0000-0000-0000C1140000}"/>
    <cellStyle name="T_10b_PhanThanNhaSo10_Tong von ĐTPT 2" xfId="4967" xr:uid="{00000000-0005-0000-0000-0000C2140000}"/>
    <cellStyle name="T_10b_PhanThanNhaSo10_Tong von ĐTPT_BIEU KE HOACH  2015 (KTN 6.11 sua)" xfId="4968" xr:uid="{00000000-0005-0000-0000-0000C3140000}"/>
    <cellStyle name="T_10b_PhanThanNhaSo10_Viec Huy dang lam" xfId="4969" xr:uid="{00000000-0005-0000-0000-0000C4140000}"/>
    <cellStyle name="T_10b_PhanThanNhaSo10_Viec Huy dang lam_CT 134" xfId="4970" xr:uid="{00000000-0005-0000-0000-0000C5140000}"/>
    <cellStyle name="T_6 GIAN 3 TANG" xfId="4971" xr:uid="{00000000-0005-0000-0000-0000C6140000}"/>
    <cellStyle name="T_6 GIAN 3 TANG 2" xfId="4972" xr:uid="{00000000-0005-0000-0000-0000C7140000}"/>
    <cellStyle name="T_6 GIAN 3 TANG_BIEU KE HOACH  2015 (KTN 6.11 sua)" xfId="4973" xr:uid="{00000000-0005-0000-0000-0000C8140000}"/>
    <cellStyle name="T_bao cao" xfId="4974" xr:uid="{00000000-0005-0000-0000-0000C9140000}"/>
    <cellStyle name="T_bao cao 2" xfId="4975" xr:uid="{00000000-0005-0000-0000-0000CA140000}"/>
    <cellStyle name="T_Bao cao kttb milk yomilkYAO-mien bac" xfId="4976" xr:uid="{00000000-0005-0000-0000-0000CB140000}"/>
    <cellStyle name="T_Bao cao kttb milk yomilkYAO-mien bac 2" xfId="4977" xr:uid="{00000000-0005-0000-0000-0000CC140000}"/>
    <cellStyle name="T_Bao cao kttb milk yomilkYAO-mien bac_CT 134" xfId="4978" xr:uid="{00000000-0005-0000-0000-0000CD140000}"/>
    <cellStyle name="T_Bao cao so lieu kiem toan nam 2007 sua" xfId="4979" xr:uid="{00000000-0005-0000-0000-0000CE140000}"/>
    <cellStyle name="T_Bao cao so lieu kiem toan nam 2007 sua 2" xfId="4980" xr:uid="{00000000-0005-0000-0000-0000CF140000}"/>
    <cellStyle name="T_Bao cao so lieu kiem toan nam 2007 sua_CT 134" xfId="4981" xr:uid="{00000000-0005-0000-0000-0000D0140000}"/>
    <cellStyle name="T_Bao cao tinh hinh xay dung" xfId="4982" xr:uid="{00000000-0005-0000-0000-0000D1140000}"/>
    <cellStyle name="T_Bao cao TPCP" xfId="4983" xr:uid="{00000000-0005-0000-0000-0000D2140000}"/>
    <cellStyle name="T_Bao cao TPCP 2" xfId="4984" xr:uid="{00000000-0005-0000-0000-0000D3140000}"/>
    <cellStyle name="T_Bao cao TPCP_BIEU KE HOACH  2015 (KTN 6.11 sua)" xfId="4985" xr:uid="{00000000-0005-0000-0000-0000D4140000}"/>
    <cellStyle name="T_bao cao_BIEU KE HOACH  2015 (KTN 6.11 sua)" xfId="4986" xr:uid="{00000000-0005-0000-0000-0000D5140000}"/>
    <cellStyle name="T_BBTNG-06" xfId="4987" xr:uid="{00000000-0005-0000-0000-0000D6140000}"/>
    <cellStyle name="T_BBTNG-06 2" xfId="4988" xr:uid="{00000000-0005-0000-0000-0000D7140000}"/>
    <cellStyle name="T_BBTNG-06_BIEU KE HOACH  2015 (KTN 6.11 sua)" xfId="4989" xr:uid="{00000000-0005-0000-0000-0000D8140000}"/>
    <cellStyle name="T_BC CTMT-2008 Ttinh" xfId="4990" xr:uid="{00000000-0005-0000-0000-0000D9140000}"/>
    <cellStyle name="T_BC CTMT-2008 Ttinh 2" xfId="4991" xr:uid="{00000000-0005-0000-0000-0000DA140000}"/>
    <cellStyle name="T_BC CTMT-2008 Ttinh_CT 134" xfId="4992" xr:uid="{00000000-0005-0000-0000-0000DB140000}"/>
    <cellStyle name="T_bc_km_ngay" xfId="4993" xr:uid="{00000000-0005-0000-0000-0000DC140000}"/>
    <cellStyle name="T_bc_km_ngay 2" xfId="4994" xr:uid="{00000000-0005-0000-0000-0000DD140000}"/>
    <cellStyle name="T_bc_km_ngay_CT 134" xfId="4995" xr:uid="{00000000-0005-0000-0000-0000DE140000}"/>
    <cellStyle name="T_Bieu  KH CTMT QG trinh HDND" xfId="4996" xr:uid="{00000000-0005-0000-0000-0000DF140000}"/>
    <cellStyle name="T_Bieu  KH CTMT QG trinh HDND 2" xfId="4997" xr:uid="{00000000-0005-0000-0000-0000E0140000}"/>
    <cellStyle name="T_Bieu  KH CTMT QG trinh HDND_BIEU KE HOACH  2015 (KTN 6.11 sua)" xfId="4998" xr:uid="{00000000-0005-0000-0000-0000E1140000}"/>
    <cellStyle name="T_Bieu chi tieu KH 2008 10_12 IN" xfId="4999" xr:uid="{00000000-0005-0000-0000-0000E2140000}"/>
    <cellStyle name="T_Bieu chi tieu KH 2008 10_12 IN 2" xfId="5000" xr:uid="{00000000-0005-0000-0000-0000E3140000}"/>
    <cellStyle name="T_Bieu chi tieu KH 2008 10_12 IN_BIEU KE HOACH  2015 (KTN 6.11 sua)" xfId="5001" xr:uid="{00000000-0005-0000-0000-0000E4140000}"/>
    <cellStyle name="T_Bieu chi tieu KH 2014 (Huy-04-11)" xfId="5002" xr:uid="{00000000-0005-0000-0000-0000E5140000}"/>
    <cellStyle name="T_Bieu chi tieu KH 2014 (Huy-04-11) 2" xfId="5003" xr:uid="{00000000-0005-0000-0000-0000E6140000}"/>
    <cellStyle name="T_BIEU KE HOACH  2015 (KTN 6.11 sua)" xfId="5004" xr:uid="{00000000-0005-0000-0000-0000E7140000}"/>
    <cellStyle name="T_bieu ke hoach dau thau" xfId="5005" xr:uid="{00000000-0005-0000-0000-0000E8140000}"/>
    <cellStyle name="T_bieu ke hoach dau thau 2" xfId="5006" xr:uid="{00000000-0005-0000-0000-0000E9140000}"/>
    <cellStyle name="T_bieu ke hoach dau thau truong mam non SKH" xfId="5007" xr:uid="{00000000-0005-0000-0000-0000EA140000}"/>
    <cellStyle name="T_bieu ke hoach dau thau truong mam non SKH 2" xfId="5008" xr:uid="{00000000-0005-0000-0000-0000EB140000}"/>
    <cellStyle name="T_bieu ke hoach dau thau truong mam non SKH_BIEU KE HOACH  2015 (KTN 6.11 sua)" xfId="5009" xr:uid="{00000000-0005-0000-0000-0000EC140000}"/>
    <cellStyle name="T_bieu ke hoach dau thau_BIEU KE HOACH  2015 (KTN 6.11 sua)" xfId="5010" xr:uid="{00000000-0005-0000-0000-0000ED140000}"/>
    <cellStyle name="T_Bieu mau danh muc du an thuoc CTMTQG nam 2008" xfId="5011" xr:uid="{00000000-0005-0000-0000-0000EE140000}"/>
    <cellStyle name="T_Bieu mau danh muc du an thuoc CTMTQG nam 2008 2" xfId="5012" xr:uid="{00000000-0005-0000-0000-0000EF140000}"/>
    <cellStyle name="T_Bieu mau danh muc du an thuoc CTMTQG nam 2008_CT 134" xfId="5013" xr:uid="{00000000-0005-0000-0000-0000F0140000}"/>
    <cellStyle name="T_bieu tong hop lai kh von 2011 gui phong TH-KTDN" xfId="5014" xr:uid="{00000000-0005-0000-0000-0000F1140000}"/>
    <cellStyle name="T_bieu tong hop lai kh von 2011 gui phong TH-KTDN 2" xfId="5015" xr:uid="{00000000-0005-0000-0000-0000F2140000}"/>
    <cellStyle name="T_bieu tong hop lai kh von 2011 gui phong TH-KTDN_BIEU KE HOACH  2015 (KTN 6.11 sua)" xfId="5016" xr:uid="{00000000-0005-0000-0000-0000F3140000}"/>
    <cellStyle name="T_BIỂU TỔNG HỢP LẦN CUỐI SỬA THEO NGHI QUYẾT SỐ 81" xfId="5017" xr:uid="{00000000-0005-0000-0000-0000F4140000}"/>
    <cellStyle name="T_Bieu tong hop nhu cau ung 2011 da chon loc -Mien nui" xfId="5018" xr:uid="{00000000-0005-0000-0000-0000F5140000}"/>
    <cellStyle name="T_Bieu tong hop nhu cau ung 2011 da chon loc -Mien nui 2" xfId="5019" xr:uid="{00000000-0005-0000-0000-0000F6140000}"/>
    <cellStyle name="T_Bieu tong hop nhu cau ung 2011 da chon loc -Mien nui_CT 134" xfId="5020" xr:uid="{00000000-0005-0000-0000-0000F7140000}"/>
    <cellStyle name="T_bieu tong hop Sinh0" xfId="5021" xr:uid="{00000000-0005-0000-0000-0000F8140000}"/>
    <cellStyle name="T_Bieu TPCP Quynh sua ngay 14_7 IN" xfId="5022" xr:uid="{00000000-0005-0000-0000-0000F9140000}"/>
    <cellStyle name="T_bieu1" xfId="5023" xr:uid="{00000000-0005-0000-0000-0000FA140000}"/>
    <cellStyle name="T_Book1" xfId="5024" xr:uid="{00000000-0005-0000-0000-0000FB140000}"/>
    <cellStyle name="T_Book1 2" xfId="5025" xr:uid="{00000000-0005-0000-0000-0000FC140000}"/>
    <cellStyle name="T_Book1 3" xfId="5026" xr:uid="{00000000-0005-0000-0000-0000FD140000}"/>
    <cellStyle name="T_Book1 4" xfId="5027" xr:uid="{00000000-0005-0000-0000-0000FE140000}"/>
    <cellStyle name="T_Book1_09_BangTongHopKinhPhiNhaso9" xfId="5028" xr:uid="{00000000-0005-0000-0000-0000FF140000}"/>
    <cellStyle name="T_Book1_09_BangTongHopKinhPhiNhaso9 2" xfId="5029" xr:uid="{00000000-0005-0000-0000-000000150000}"/>
    <cellStyle name="T_Book1_09_BangTongHopKinhPhiNhaso9_Bieu chi tieu KH 2014 (Huy-04-11)" xfId="5030" xr:uid="{00000000-0005-0000-0000-000001150000}"/>
    <cellStyle name="T_Book1_09_BangTongHopKinhPhiNhaso9_bieu ke hoach dau thau" xfId="5031" xr:uid="{00000000-0005-0000-0000-000002150000}"/>
    <cellStyle name="T_Book1_09_BangTongHopKinhPhiNhaso9_bieu ke hoach dau thau truong mam non SKH" xfId="5032" xr:uid="{00000000-0005-0000-0000-000003150000}"/>
    <cellStyle name="T_Book1_09_BangTongHopKinhPhiNhaso9_bieu tong hop lai kh von 2011 gui phong TH-KTDN" xfId="5033" xr:uid="{00000000-0005-0000-0000-000004150000}"/>
    <cellStyle name="T_Book1_09_BangTongHopKinhPhiNhaso9_Book1" xfId="5034" xr:uid="{00000000-0005-0000-0000-000005150000}"/>
    <cellStyle name="T_Book1_09_BangTongHopKinhPhiNhaso9_Book1_Ke hoach 2010 (theo doi 11-8-2010)" xfId="5035" xr:uid="{00000000-0005-0000-0000-000006150000}"/>
    <cellStyle name="T_Book1_09_BangTongHopKinhPhiNhaso9_Book1_ke hoach dau thau 30-6-2010" xfId="5036" xr:uid="{00000000-0005-0000-0000-000007150000}"/>
    <cellStyle name="T_Book1_09_BangTongHopKinhPhiNhaso9_Copy of KH PHAN BO VON ĐỐI ỨNG NAM 2011 (30 TY phuong án gop WB)" xfId="5037" xr:uid="{00000000-0005-0000-0000-000008150000}"/>
    <cellStyle name="T_Book1_09_BangTongHopKinhPhiNhaso9_DTTD chieng chan Tham lai 29-9-2009" xfId="5038" xr:uid="{00000000-0005-0000-0000-000009150000}"/>
    <cellStyle name="T_Book1_09_BangTongHopKinhPhiNhaso9_dự toán 30a 2013" xfId="5039" xr:uid="{00000000-0005-0000-0000-00000A150000}"/>
    <cellStyle name="T_Book1_09_BangTongHopKinhPhiNhaso9_Du toan nuoc San Thang (GD2)" xfId="5040" xr:uid="{00000000-0005-0000-0000-00000B150000}"/>
    <cellStyle name="T_Book1_09_BangTongHopKinhPhiNhaso9_Ke hoach 2010 (theo doi 11-8-2010)" xfId="5041" xr:uid="{00000000-0005-0000-0000-00000C150000}"/>
    <cellStyle name="T_Book1_09_BangTongHopKinhPhiNhaso9_ke hoach dau thau 30-6-2010" xfId="5042" xr:uid="{00000000-0005-0000-0000-00000D150000}"/>
    <cellStyle name="T_Book1_09_BangTongHopKinhPhiNhaso9_KH Von 2012 gui BKH 1" xfId="5043" xr:uid="{00000000-0005-0000-0000-00000E150000}"/>
    <cellStyle name="T_Book1_09_BangTongHopKinhPhiNhaso9_QD ke hoach dau thau" xfId="5044" xr:uid="{00000000-0005-0000-0000-00000F150000}"/>
    <cellStyle name="T_Book1_09_BangTongHopKinhPhiNhaso9_Ra soat KH von 2011 (Huy-11-11-11)" xfId="5045" xr:uid="{00000000-0005-0000-0000-000010150000}"/>
    <cellStyle name="T_Book1_09_BangTongHopKinhPhiNhaso9_tinh toan hoang ha" xfId="5046" xr:uid="{00000000-0005-0000-0000-000011150000}"/>
    <cellStyle name="T_Book1_09_BangTongHopKinhPhiNhaso9_Tong von ĐTPT" xfId="5047" xr:uid="{00000000-0005-0000-0000-000012150000}"/>
    <cellStyle name="T_Book1_09_BangTongHopKinhPhiNhaso9_Viec Huy dang lam" xfId="5048" xr:uid="{00000000-0005-0000-0000-000013150000}"/>
    <cellStyle name="T_Book1_09a_PhanMongNhaSo9" xfId="5049" xr:uid="{00000000-0005-0000-0000-000014150000}"/>
    <cellStyle name="T_Book1_09a_PhanMongNhaSo9 2" xfId="8618" xr:uid="{00000000-0005-0000-0000-000015150000}"/>
    <cellStyle name="T_Book1_09a_PhanMongNhaSo9_Bieu chi tieu KH 2014 (Huy-04-11)" xfId="5050" xr:uid="{00000000-0005-0000-0000-000016150000}"/>
    <cellStyle name="T_Book1_09a_PhanMongNhaSo9_Bieu chi tieu KH 2014 (Huy-04-11) 2" xfId="5051" xr:uid="{00000000-0005-0000-0000-000017150000}"/>
    <cellStyle name="T_Book1_09a_PhanMongNhaSo9_bieu ke hoach dau thau" xfId="5052" xr:uid="{00000000-0005-0000-0000-000018150000}"/>
    <cellStyle name="T_Book1_09a_PhanMongNhaSo9_bieu ke hoach dau thau 2" xfId="5053" xr:uid="{00000000-0005-0000-0000-000019150000}"/>
    <cellStyle name="T_Book1_09a_PhanMongNhaSo9_bieu ke hoach dau thau 2 2" xfId="5054" xr:uid="{00000000-0005-0000-0000-00001A150000}"/>
    <cellStyle name="T_Book1_09a_PhanMongNhaSo9_bieu ke hoach dau thau truong mam non SKH" xfId="5055" xr:uid="{00000000-0005-0000-0000-00001B150000}"/>
    <cellStyle name="T_Book1_09a_PhanMongNhaSo9_bieu ke hoach dau thau truong mam non SKH 2" xfId="5056" xr:uid="{00000000-0005-0000-0000-00001C150000}"/>
    <cellStyle name="T_Book1_09a_PhanMongNhaSo9_bieu ke hoach dau thau truong mam non SKH 2 2" xfId="5057" xr:uid="{00000000-0005-0000-0000-00001D150000}"/>
    <cellStyle name="T_Book1_09a_PhanMongNhaSo9_bieu ke hoach dau thau truong mam non SKH_BIEU KE HOACH  2015 (KTN 6.11 sua)" xfId="5058" xr:uid="{00000000-0005-0000-0000-00001E150000}"/>
    <cellStyle name="T_Book1_09a_PhanMongNhaSo9_bieu ke hoach dau thau_BIEU KE HOACH  2015 (KTN 6.11 sua)" xfId="5059" xr:uid="{00000000-0005-0000-0000-00001F150000}"/>
    <cellStyle name="T_Book1_09a_PhanMongNhaSo9_bieu tong hop lai kh von 2011 gui phong TH-KTDN" xfId="5060" xr:uid="{00000000-0005-0000-0000-000020150000}"/>
    <cellStyle name="T_Book1_09a_PhanMongNhaSo9_bieu tong hop lai kh von 2011 gui phong TH-KTDN 2" xfId="5061" xr:uid="{00000000-0005-0000-0000-000021150000}"/>
    <cellStyle name="T_Book1_09a_PhanMongNhaSo9_bieu tong hop lai kh von 2011 gui phong TH-KTDN 2 2" xfId="5062" xr:uid="{00000000-0005-0000-0000-000022150000}"/>
    <cellStyle name="T_Book1_09a_PhanMongNhaSo9_bieu tong hop lai kh von 2011 gui phong TH-KTDN_BIEU KE HOACH  2015 (KTN 6.11 sua)" xfId="5063" xr:uid="{00000000-0005-0000-0000-000023150000}"/>
    <cellStyle name="T_Book1_09a_PhanMongNhaSo9_Book1" xfId="5064" xr:uid="{00000000-0005-0000-0000-000024150000}"/>
    <cellStyle name="T_Book1_09a_PhanMongNhaSo9_Book1 2" xfId="5065" xr:uid="{00000000-0005-0000-0000-000025150000}"/>
    <cellStyle name="T_Book1_09a_PhanMongNhaSo9_Book1 2 2" xfId="5066" xr:uid="{00000000-0005-0000-0000-000026150000}"/>
    <cellStyle name="T_Book1_09a_PhanMongNhaSo9_Book1_BIEU KE HOACH  2015 (KTN 6.11 sua)" xfId="5067" xr:uid="{00000000-0005-0000-0000-000027150000}"/>
    <cellStyle name="T_Book1_09a_PhanMongNhaSo9_Book1_Ke hoach 2010 (theo doi 11-8-2010)" xfId="5068" xr:uid="{00000000-0005-0000-0000-000028150000}"/>
    <cellStyle name="T_Book1_09a_PhanMongNhaSo9_Book1_Ke hoach 2010 (theo doi 11-8-2010) 2" xfId="5069" xr:uid="{00000000-0005-0000-0000-000029150000}"/>
    <cellStyle name="T_Book1_09a_PhanMongNhaSo9_Book1_Ke hoach 2010 (theo doi 11-8-2010) 2 2" xfId="5070" xr:uid="{00000000-0005-0000-0000-00002A150000}"/>
    <cellStyle name="T_Book1_09a_PhanMongNhaSo9_Book1_Ke hoach 2010 (theo doi 11-8-2010)_BIEU KE HOACH  2015 (KTN 6.11 sua)" xfId="5071" xr:uid="{00000000-0005-0000-0000-00002B150000}"/>
    <cellStyle name="T_Book1_09a_PhanMongNhaSo9_Book1_ke hoach dau thau 30-6-2010" xfId="5072" xr:uid="{00000000-0005-0000-0000-00002C150000}"/>
    <cellStyle name="T_Book1_09a_PhanMongNhaSo9_Book1_ke hoach dau thau 30-6-2010 2" xfId="5073" xr:uid="{00000000-0005-0000-0000-00002D150000}"/>
    <cellStyle name="T_Book1_09a_PhanMongNhaSo9_Book1_ke hoach dau thau 30-6-2010 2 2" xfId="5074" xr:uid="{00000000-0005-0000-0000-00002E150000}"/>
    <cellStyle name="T_Book1_09a_PhanMongNhaSo9_Book1_ke hoach dau thau 30-6-2010_BIEU KE HOACH  2015 (KTN 6.11 sua)" xfId="5075" xr:uid="{00000000-0005-0000-0000-00002F150000}"/>
    <cellStyle name="T_Book1_09a_PhanMongNhaSo9_Copy of KH PHAN BO VON ĐỐI ỨNG NAM 2011 (30 TY phuong án gop WB)" xfId="5076" xr:uid="{00000000-0005-0000-0000-000030150000}"/>
    <cellStyle name="T_Book1_09a_PhanMongNhaSo9_Copy of KH PHAN BO VON ĐỐI ỨNG NAM 2011 (30 TY phuong án gop WB) 2" xfId="5077" xr:uid="{00000000-0005-0000-0000-000031150000}"/>
    <cellStyle name="T_Book1_09a_PhanMongNhaSo9_Copy of KH PHAN BO VON ĐỐI ỨNG NAM 2011 (30 TY phuong án gop WB) 2 2" xfId="5078" xr:uid="{00000000-0005-0000-0000-000032150000}"/>
    <cellStyle name="T_Book1_09a_PhanMongNhaSo9_Copy of KH PHAN BO VON ĐỐI ỨNG NAM 2011 (30 TY phuong án gop WB)_BIEU KE HOACH  2015 (KTN 6.11 sua)" xfId="5079" xr:uid="{00000000-0005-0000-0000-000033150000}"/>
    <cellStyle name="T_Book1_09a_PhanMongNhaSo9_DTTD chieng chan Tham lai 29-9-2009" xfId="5080" xr:uid="{00000000-0005-0000-0000-000034150000}"/>
    <cellStyle name="T_Book1_09a_PhanMongNhaSo9_DTTD chieng chan Tham lai 29-9-2009 2" xfId="5081" xr:uid="{00000000-0005-0000-0000-000035150000}"/>
    <cellStyle name="T_Book1_09a_PhanMongNhaSo9_DTTD chieng chan Tham lai 29-9-2009 2 2" xfId="5082" xr:uid="{00000000-0005-0000-0000-000036150000}"/>
    <cellStyle name="T_Book1_09a_PhanMongNhaSo9_DTTD chieng chan Tham lai 29-9-2009_BIEU KE HOACH  2015 (KTN 6.11 sua)" xfId="5083" xr:uid="{00000000-0005-0000-0000-000037150000}"/>
    <cellStyle name="T_Book1_09a_PhanMongNhaSo9_dự toán 30a 2013" xfId="5084" xr:uid="{00000000-0005-0000-0000-000038150000}"/>
    <cellStyle name="T_Book1_09a_PhanMongNhaSo9_Du toan nuoc San Thang (GD2)" xfId="5085" xr:uid="{00000000-0005-0000-0000-000039150000}"/>
    <cellStyle name="T_Book1_09a_PhanMongNhaSo9_Du toan nuoc San Thang (GD2) 2" xfId="5086" xr:uid="{00000000-0005-0000-0000-00003A150000}"/>
    <cellStyle name="T_Book1_09a_PhanMongNhaSo9_Du toan nuoc San Thang (GD2) 2 2" xfId="5087" xr:uid="{00000000-0005-0000-0000-00003B150000}"/>
    <cellStyle name="T_Book1_09a_PhanMongNhaSo9_Du toan nuoc San Thang (GD2)_BIEU KE HOACH  2015 (KTN 6.11 sua)" xfId="5088" xr:uid="{00000000-0005-0000-0000-00003C150000}"/>
    <cellStyle name="T_Book1_09a_PhanMongNhaSo9_Ke hoach 2010 (theo doi 11-8-2010)" xfId="5089" xr:uid="{00000000-0005-0000-0000-00003D150000}"/>
    <cellStyle name="T_Book1_09a_PhanMongNhaSo9_Ke hoach 2010 (theo doi 11-8-2010) 2" xfId="5090" xr:uid="{00000000-0005-0000-0000-00003E150000}"/>
    <cellStyle name="T_Book1_09a_PhanMongNhaSo9_Ke hoach 2010 (theo doi 11-8-2010) 2 2" xfId="5091" xr:uid="{00000000-0005-0000-0000-00003F150000}"/>
    <cellStyle name="T_Book1_09a_PhanMongNhaSo9_Ke hoach 2010 (theo doi 11-8-2010)_BIEU KE HOACH  2015 (KTN 6.11 sua)" xfId="5092" xr:uid="{00000000-0005-0000-0000-000040150000}"/>
    <cellStyle name="T_Book1_09a_PhanMongNhaSo9_ke hoach dau thau 30-6-2010" xfId="5093" xr:uid="{00000000-0005-0000-0000-000041150000}"/>
    <cellStyle name="T_Book1_09a_PhanMongNhaSo9_ke hoach dau thau 30-6-2010 2" xfId="5094" xr:uid="{00000000-0005-0000-0000-000042150000}"/>
    <cellStyle name="T_Book1_09a_PhanMongNhaSo9_ke hoach dau thau 30-6-2010 2 2" xfId="5095" xr:uid="{00000000-0005-0000-0000-000043150000}"/>
    <cellStyle name="T_Book1_09a_PhanMongNhaSo9_ke hoach dau thau 30-6-2010_BIEU KE HOACH  2015 (KTN 6.11 sua)" xfId="5096" xr:uid="{00000000-0005-0000-0000-000044150000}"/>
    <cellStyle name="T_Book1_09a_PhanMongNhaSo9_KH Von 2012 gui BKH 1" xfId="5097" xr:uid="{00000000-0005-0000-0000-000045150000}"/>
    <cellStyle name="T_Book1_09a_PhanMongNhaSo9_KH Von 2012 gui BKH 1 2" xfId="5098" xr:uid="{00000000-0005-0000-0000-000046150000}"/>
    <cellStyle name="T_Book1_09a_PhanMongNhaSo9_KH Von 2012 gui BKH 1 2 2" xfId="5099" xr:uid="{00000000-0005-0000-0000-000047150000}"/>
    <cellStyle name="T_Book1_09a_PhanMongNhaSo9_KH Von 2012 gui BKH 1_BIEU KE HOACH  2015 (KTN 6.11 sua)" xfId="5100" xr:uid="{00000000-0005-0000-0000-000048150000}"/>
    <cellStyle name="T_Book1_09a_PhanMongNhaSo9_QD ke hoach dau thau" xfId="5101" xr:uid="{00000000-0005-0000-0000-000049150000}"/>
    <cellStyle name="T_Book1_09a_PhanMongNhaSo9_QD ke hoach dau thau 2" xfId="5102" xr:uid="{00000000-0005-0000-0000-00004A150000}"/>
    <cellStyle name="T_Book1_09a_PhanMongNhaSo9_QD ke hoach dau thau 2 2" xfId="5103" xr:uid="{00000000-0005-0000-0000-00004B150000}"/>
    <cellStyle name="T_Book1_09a_PhanMongNhaSo9_QD ke hoach dau thau_BIEU KE HOACH  2015 (KTN 6.11 sua)" xfId="5104" xr:uid="{00000000-0005-0000-0000-00004C150000}"/>
    <cellStyle name="T_Book1_09a_PhanMongNhaSo9_Ra soat KH von 2011 (Huy-11-11-11)" xfId="5105" xr:uid="{00000000-0005-0000-0000-00004D150000}"/>
    <cellStyle name="T_Book1_09a_PhanMongNhaSo9_Ra soat KH von 2011 (Huy-11-11-11) 2" xfId="5106" xr:uid="{00000000-0005-0000-0000-00004E150000}"/>
    <cellStyle name="T_Book1_09a_PhanMongNhaSo9_Ra soat KH von 2011 (Huy-11-11-11) 2 2" xfId="5107" xr:uid="{00000000-0005-0000-0000-00004F150000}"/>
    <cellStyle name="T_Book1_09a_PhanMongNhaSo9_Ra soat KH von 2011 (Huy-11-11-11)_BIEU KE HOACH  2015 (KTN 6.11 sua)" xfId="5108" xr:uid="{00000000-0005-0000-0000-000050150000}"/>
    <cellStyle name="T_Book1_09a_PhanMongNhaSo9_tinh toan hoang ha" xfId="5109" xr:uid="{00000000-0005-0000-0000-000051150000}"/>
    <cellStyle name="T_Book1_09a_PhanMongNhaSo9_tinh toan hoang ha 2" xfId="5110" xr:uid="{00000000-0005-0000-0000-000052150000}"/>
    <cellStyle name="T_Book1_09a_PhanMongNhaSo9_tinh toan hoang ha 2 2" xfId="5111" xr:uid="{00000000-0005-0000-0000-000053150000}"/>
    <cellStyle name="T_Book1_09a_PhanMongNhaSo9_tinh toan hoang ha_BIEU KE HOACH  2015 (KTN 6.11 sua)" xfId="5112" xr:uid="{00000000-0005-0000-0000-000054150000}"/>
    <cellStyle name="T_Book1_09a_PhanMongNhaSo9_Tong von ĐTPT" xfId="5113" xr:uid="{00000000-0005-0000-0000-000055150000}"/>
    <cellStyle name="T_Book1_09a_PhanMongNhaSo9_Tong von ĐTPT 2" xfId="5114" xr:uid="{00000000-0005-0000-0000-000056150000}"/>
    <cellStyle name="T_Book1_09a_PhanMongNhaSo9_Tong von ĐTPT 2 2" xfId="5115" xr:uid="{00000000-0005-0000-0000-000057150000}"/>
    <cellStyle name="T_Book1_09a_PhanMongNhaSo9_Tong von ĐTPT_BIEU KE HOACH  2015 (KTN 6.11 sua)" xfId="5116" xr:uid="{00000000-0005-0000-0000-000058150000}"/>
    <cellStyle name="T_Book1_09a_PhanMongNhaSo9_Viec Huy dang lam" xfId="5117" xr:uid="{00000000-0005-0000-0000-000059150000}"/>
    <cellStyle name="T_Book1_09a_PhanMongNhaSo9_Viec Huy dang lam_CT 134" xfId="5118" xr:uid="{00000000-0005-0000-0000-00005A150000}"/>
    <cellStyle name="T_Book1_09b_PhanThannhaso9" xfId="5119" xr:uid="{00000000-0005-0000-0000-00005B150000}"/>
    <cellStyle name="T_Book1_09b_PhanThannhaso9 2" xfId="8619" xr:uid="{00000000-0005-0000-0000-00005C150000}"/>
    <cellStyle name="T_Book1_09b_PhanThannhaso9_Bieu chi tieu KH 2014 (Huy-04-11)" xfId="5120" xr:uid="{00000000-0005-0000-0000-00005D150000}"/>
    <cellStyle name="T_Book1_09b_PhanThannhaso9_Bieu chi tieu KH 2014 (Huy-04-11) 2" xfId="5121" xr:uid="{00000000-0005-0000-0000-00005E150000}"/>
    <cellStyle name="T_Book1_09b_PhanThannhaso9_bieu ke hoach dau thau" xfId="5122" xr:uid="{00000000-0005-0000-0000-00005F150000}"/>
    <cellStyle name="T_Book1_09b_PhanThannhaso9_bieu ke hoach dau thau 2" xfId="5123" xr:uid="{00000000-0005-0000-0000-000060150000}"/>
    <cellStyle name="T_Book1_09b_PhanThannhaso9_bieu ke hoach dau thau 2 2" xfId="5124" xr:uid="{00000000-0005-0000-0000-000061150000}"/>
    <cellStyle name="T_Book1_09b_PhanThannhaso9_bieu ke hoach dau thau truong mam non SKH" xfId="5125" xr:uid="{00000000-0005-0000-0000-000062150000}"/>
    <cellStyle name="T_Book1_09b_PhanThannhaso9_bieu ke hoach dau thau truong mam non SKH 2" xfId="5126" xr:uid="{00000000-0005-0000-0000-000063150000}"/>
    <cellStyle name="T_Book1_09b_PhanThannhaso9_bieu ke hoach dau thau truong mam non SKH 2 2" xfId="5127" xr:uid="{00000000-0005-0000-0000-000064150000}"/>
    <cellStyle name="T_Book1_09b_PhanThannhaso9_bieu ke hoach dau thau truong mam non SKH_BIEU KE HOACH  2015 (KTN 6.11 sua)" xfId="5128" xr:uid="{00000000-0005-0000-0000-000065150000}"/>
    <cellStyle name="T_Book1_09b_PhanThannhaso9_bieu ke hoach dau thau_BIEU KE HOACH  2015 (KTN 6.11 sua)" xfId="5129" xr:uid="{00000000-0005-0000-0000-000066150000}"/>
    <cellStyle name="T_Book1_09b_PhanThannhaso9_bieu tong hop lai kh von 2011 gui phong TH-KTDN" xfId="5130" xr:uid="{00000000-0005-0000-0000-000067150000}"/>
    <cellStyle name="T_Book1_09b_PhanThannhaso9_bieu tong hop lai kh von 2011 gui phong TH-KTDN 2" xfId="5131" xr:uid="{00000000-0005-0000-0000-000068150000}"/>
    <cellStyle name="T_Book1_09b_PhanThannhaso9_bieu tong hop lai kh von 2011 gui phong TH-KTDN 2 2" xfId="5132" xr:uid="{00000000-0005-0000-0000-000069150000}"/>
    <cellStyle name="T_Book1_09b_PhanThannhaso9_bieu tong hop lai kh von 2011 gui phong TH-KTDN_BIEU KE HOACH  2015 (KTN 6.11 sua)" xfId="5133" xr:uid="{00000000-0005-0000-0000-00006A150000}"/>
    <cellStyle name="T_Book1_09b_PhanThannhaso9_Book1" xfId="5134" xr:uid="{00000000-0005-0000-0000-00006B150000}"/>
    <cellStyle name="T_Book1_09b_PhanThannhaso9_Book1 2" xfId="5135" xr:uid="{00000000-0005-0000-0000-00006C150000}"/>
    <cellStyle name="T_Book1_09b_PhanThannhaso9_Book1 2 2" xfId="5136" xr:uid="{00000000-0005-0000-0000-00006D150000}"/>
    <cellStyle name="T_Book1_09b_PhanThannhaso9_Book1_BIEU KE HOACH  2015 (KTN 6.11 sua)" xfId="5137" xr:uid="{00000000-0005-0000-0000-00006E150000}"/>
    <cellStyle name="T_Book1_09b_PhanThannhaso9_Book1_Ke hoach 2010 (theo doi 11-8-2010)" xfId="5138" xr:uid="{00000000-0005-0000-0000-00006F150000}"/>
    <cellStyle name="T_Book1_09b_PhanThannhaso9_Book1_Ke hoach 2010 (theo doi 11-8-2010) 2" xfId="5139" xr:uid="{00000000-0005-0000-0000-000070150000}"/>
    <cellStyle name="T_Book1_09b_PhanThannhaso9_Book1_Ke hoach 2010 (theo doi 11-8-2010) 2 2" xfId="5140" xr:uid="{00000000-0005-0000-0000-000071150000}"/>
    <cellStyle name="T_Book1_09b_PhanThannhaso9_Book1_Ke hoach 2010 (theo doi 11-8-2010)_BIEU KE HOACH  2015 (KTN 6.11 sua)" xfId="5141" xr:uid="{00000000-0005-0000-0000-000072150000}"/>
    <cellStyle name="T_Book1_09b_PhanThannhaso9_Book1_ke hoach dau thau 30-6-2010" xfId="5142" xr:uid="{00000000-0005-0000-0000-000073150000}"/>
    <cellStyle name="T_Book1_09b_PhanThannhaso9_Book1_ke hoach dau thau 30-6-2010 2" xfId="5143" xr:uid="{00000000-0005-0000-0000-000074150000}"/>
    <cellStyle name="T_Book1_09b_PhanThannhaso9_Book1_ke hoach dau thau 30-6-2010 2 2" xfId="5144" xr:uid="{00000000-0005-0000-0000-000075150000}"/>
    <cellStyle name="T_Book1_09b_PhanThannhaso9_Book1_ke hoach dau thau 30-6-2010_BIEU KE HOACH  2015 (KTN 6.11 sua)" xfId="5145" xr:uid="{00000000-0005-0000-0000-000076150000}"/>
    <cellStyle name="T_Book1_09b_PhanThannhaso9_Copy of KH PHAN BO VON ĐỐI ỨNG NAM 2011 (30 TY phuong án gop WB)" xfId="5146" xr:uid="{00000000-0005-0000-0000-000077150000}"/>
    <cellStyle name="T_Book1_09b_PhanThannhaso9_Copy of KH PHAN BO VON ĐỐI ỨNG NAM 2011 (30 TY phuong án gop WB) 2" xfId="5147" xr:uid="{00000000-0005-0000-0000-000078150000}"/>
    <cellStyle name="T_Book1_09b_PhanThannhaso9_Copy of KH PHAN BO VON ĐỐI ỨNG NAM 2011 (30 TY phuong án gop WB) 2 2" xfId="5148" xr:uid="{00000000-0005-0000-0000-000079150000}"/>
    <cellStyle name="T_Book1_09b_PhanThannhaso9_Copy of KH PHAN BO VON ĐỐI ỨNG NAM 2011 (30 TY phuong án gop WB)_BIEU KE HOACH  2015 (KTN 6.11 sua)" xfId="5149" xr:uid="{00000000-0005-0000-0000-00007A150000}"/>
    <cellStyle name="T_Book1_09b_PhanThannhaso9_DTTD chieng chan Tham lai 29-9-2009" xfId="5150" xr:uid="{00000000-0005-0000-0000-00007B150000}"/>
    <cellStyle name="T_Book1_09b_PhanThannhaso9_DTTD chieng chan Tham lai 29-9-2009 2" xfId="5151" xr:uid="{00000000-0005-0000-0000-00007C150000}"/>
    <cellStyle name="T_Book1_09b_PhanThannhaso9_DTTD chieng chan Tham lai 29-9-2009 2 2" xfId="5152" xr:uid="{00000000-0005-0000-0000-00007D150000}"/>
    <cellStyle name="T_Book1_09b_PhanThannhaso9_DTTD chieng chan Tham lai 29-9-2009_BIEU KE HOACH  2015 (KTN 6.11 sua)" xfId="5153" xr:uid="{00000000-0005-0000-0000-00007E150000}"/>
    <cellStyle name="T_Book1_09b_PhanThannhaso9_dự toán 30a 2013" xfId="5154" xr:uid="{00000000-0005-0000-0000-00007F150000}"/>
    <cellStyle name="T_Book1_09b_PhanThannhaso9_Du toan nuoc San Thang (GD2)" xfId="5155" xr:uid="{00000000-0005-0000-0000-000080150000}"/>
    <cellStyle name="T_Book1_09b_PhanThannhaso9_Du toan nuoc San Thang (GD2) 2" xfId="5156" xr:uid="{00000000-0005-0000-0000-000081150000}"/>
    <cellStyle name="T_Book1_09b_PhanThannhaso9_Du toan nuoc San Thang (GD2) 2 2" xfId="5157" xr:uid="{00000000-0005-0000-0000-000082150000}"/>
    <cellStyle name="T_Book1_09b_PhanThannhaso9_Du toan nuoc San Thang (GD2)_BIEU KE HOACH  2015 (KTN 6.11 sua)" xfId="5158" xr:uid="{00000000-0005-0000-0000-000083150000}"/>
    <cellStyle name="T_Book1_09b_PhanThannhaso9_Ke hoach 2010 (theo doi 11-8-2010)" xfId="5159" xr:uid="{00000000-0005-0000-0000-000084150000}"/>
    <cellStyle name="T_Book1_09b_PhanThannhaso9_Ke hoach 2010 (theo doi 11-8-2010) 2" xfId="5160" xr:uid="{00000000-0005-0000-0000-000085150000}"/>
    <cellStyle name="T_Book1_09b_PhanThannhaso9_Ke hoach 2010 (theo doi 11-8-2010) 2 2" xfId="5161" xr:uid="{00000000-0005-0000-0000-000086150000}"/>
    <cellStyle name="T_Book1_09b_PhanThannhaso9_Ke hoach 2010 (theo doi 11-8-2010)_BIEU KE HOACH  2015 (KTN 6.11 sua)" xfId="5162" xr:uid="{00000000-0005-0000-0000-000087150000}"/>
    <cellStyle name="T_Book1_09b_PhanThannhaso9_ke hoach dau thau 30-6-2010" xfId="5163" xr:uid="{00000000-0005-0000-0000-000088150000}"/>
    <cellStyle name="T_Book1_09b_PhanThannhaso9_ke hoach dau thau 30-6-2010 2" xfId="5164" xr:uid="{00000000-0005-0000-0000-000089150000}"/>
    <cellStyle name="T_Book1_09b_PhanThannhaso9_ke hoach dau thau 30-6-2010 2 2" xfId="5165" xr:uid="{00000000-0005-0000-0000-00008A150000}"/>
    <cellStyle name="T_Book1_09b_PhanThannhaso9_ke hoach dau thau 30-6-2010_BIEU KE HOACH  2015 (KTN 6.11 sua)" xfId="5166" xr:uid="{00000000-0005-0000-0000-00008B150000}"/>
    <cellStyle name="T_Book1_09b_PhanThannhaso9_KH Von 2012 gui BKH 1" xfId="5167" xr:uid="{00000000-0005-0000-0000-00008C150000}"/>
    <cellStyle name="T_Book1_09b_PhanThannhaso9_KH Von 2012 gui BKH 1 2" xfId="5168" xr:uid="{00000000-0005-0000-0000-00008D150000}"/>
    <cellStyle name="T_Book1_09b_PhanThannhaso9_KH Von 2012 gui BKH 1 2 2" xfId="5169" xr:uid="{00000000-0005-0000-0000-00008E150000}"/>
    <cellStyle name="T_Book1_09b_PhanThannhaso9_KH Von 2012 gui BKH 1_BIEU KE HOACH  2015 (KTN 6.11 sua)" xfId="5170" xr:uid="{00000000-0005-0000-0000-00008F150000}"/>
    <cellStyle name="T_Book1_09b_PhanThannhaso9_QD ke hoach dau thau" xfId="5171" xr:uid="{00000000-0005-0000-0000-000090150000}"/>
    <cellStyle name="T_Book1_09b_PhanThannhaso9_QD ke hoach dau thau 2" xfId="5172" xr:uid="{00000000-0005-0000-0000-000091150000}"/>
    <cellStyle name="T_Book1_09b_PhanThannhaso9_QD ke hoach dau thau 2 2" xfId="5173" xr:uid="{00000000-0005-0000-0000-000092150000}"/>
    <cellStyle name="T_Book1_09b_PhanThannhaso9_QD ke hoach dau thau_BIEU KE HOACH  2015 (KTN 6.11 sua)" xfId="5174" xr:uid="{00000000-0005-0000-0000-000093150000}"/>
    <cellStyle name="T_Book1_09b_PhanThannhaso9_Ra soat KH von 2011 (Huy-11-11-11)" xfId="5175" xr:uid="{00000000-0005-0000-0000-000094150000}"/>
    <cellStyle name="T_Book1_09b_PhanThannhaso9_Ra soat KH von 2011 (Huy-11-11-11) 2" xfId="5176" xr:uid="{00000000-0005-0000-0000-000095150000}"/>
    <cellStyle name="T_Book1_09b_PhanThannhaso9_Ra soat KH von 2011 (Huy-11-11-11) 2 2" xfId="5177" xr:uid="{00000000-0005-0000-0000-000096150000}"/>
    <cellStyle name="T_Book1_09b_PhanThannhaso9_Ra soat KH von 2011 (Huy-11-11-11)_BIEU KE HOACH  2015 (KTN 6.11 sua)" xfId="5178" xr:uid="{00000000-0005-0000-0000-000097150000}"/>
    <cellStyle name="T_Book1_09b_PhanThannhaso9_tinh toan hoang ha" xfId="5179" xr:uid="{00000000-0005-0000-0000-000098150000}"/>
    <cellStyle name="T_Book1_09b_PhanThannhaso9_tinh toan hoang ha 2" xfId="5180" xr:uid="{00000000-0005-0000-0000-000099150000}"/>
    <cellStyle name="T_Book1_09b_PhanThannhaso9_tinh toan hoang ha 2 2" xfId="5181" xr:uid="{00000000-0005-0000-0000-00009A150000}"/>
    <cellStyle name="T_Book1_09b_PhanThannhaso9_tinh toan hoang ha_BIEU KE HOACH  2015 (KTN 6.11 sua)" xfId="5182" xr:uid="{00000000-0005-0000-0000-00009B150000}"/>
    <cellStyle name="T_Book1_09b_PhanThannhaso9_Tong von ĐTPT" xfId="5183" xr:uid="{00000000-0005-0000-0000-00009C150000}"/>
    <cellStyle name="T_Book1_09b_PhanThannhaso9_Tong von ĐTPT 2" xfId="5184" xr:uid="{00000000-0005-0000-0000-00009D150000}"/>
    <cellStyle name="T_Book1_09b_PhanThannhaso9_Tong von ĐTPT 2 2" xfId="5185" xr:uid="{00000000-0005-0000-0000-00009E150000}"/>
    <cellStyle name="T_Book1_09b_PhanThannhaso9_Tong von ĐTPT_BIEU KE HOACH  2015 (KTN 6.11 sua)" xfId="5186" xr:uid="{00000000-0005-0000-0000-00009F150000}"/>
    <cellStyle name="T_Book1_09b_PhanThannhaso9_Viec Huy dang lam" xfId="5187" xr:uid="{00000000-0005-0000-0000-0000A0150000}"/>
    <cellStyle name="T_Book1_09b_PhanThannhaso9_Viec Huy dang lam_CT 134" xfId="5188" xr:uid="{00000000-0005-0000-0000-0000A1150000}"/>
    <cellStyle name="T_Book1_09c_PhandienNhaso9" xfId="5189" xr:uid="{00000000-0005-0000-0000-0000A2150000}"/>
    <cellStyle name="T_Book1_09c_PhandienNhaso9 2" xfId="8620" xr:uid="{00000000-0005-0000-0000-0000A3150000}"/>
    <cellStyle name="T_Book1_09c_PhandienNhaso9_Bieu chi tieu KH 2014 (Huy-04-11)" xfId="5190" xr:uid="{00000000-0005-0000-0000-0000A4150000}"/>
    <cellStyle name="T_Book1_09c_PhandienNhaso9_Bieu chi tieu KH 2014 (Huy-04-11) 2" xfId="5191" xr:uid="{00000000-0005-0000-0000-0000A5150000}"/>
    <cellStyle name="T_Book1_09c_PhandienNhaso9_bieu ke hoach dau thau" xfId="5192" xr:uid="{00000000-0005-0000-0000-0000A6150000}"/>
    <cellStyle name="T_Book1_09c_PhandienNhaso9_bieu ke hoach dau thau 2" xfId="5193" xr:uid="{00000000-0005-0000-0000-0000A7150000}"/>
    <cellStyle name="T_Book1_09c_PhandienNhaso9_bieu ke hoach dau thau 2 2" xfId="5194" xr:uid="{00000000-0005-0000-0000-0000A8150000}"/>
    <cellStyle name="T_Book1_09c_PhandienNhaso9_bieu ke hoach dau thau truong mam non SKH" xfId="5195" xr:uid="{00000000-0005-0000-0000-0000A9150000}"/>
    <cellStyle name="T_Book1_09c_PhandienNhaso9_bieu ke hoach dau thau truong mam non SKH 2" xfId="5196" xr:uid="{00000000-0005-0000-0000-0000AA150000}"/>
    <cellStyle name="T_Book1_09c_PhandienNhaso9_bieu ke hoach dau thau truong mam non SKH 2 2" xfId="5197" xr:uid="{00000000-0005-0000-0000-0000AB150000}"/>
    <cellStyle name="T_Book1_09c_PhandienNhaso9_bieu ke hoach dau thau truong mam non SKH_BIEU KE HOACH  2015 (KTN 6.11 sua)" xfId="5198" xr:uid="{00000000-0005-0000-0000-0000AC150000}"/>
    <cellStyle name="T_Book1_09c_PhandienNhaso9_bieu ke hoach dau thau_BIEU KE HOACH  2015 (KTN 6.11 sua)" xfId="5199" xr:uid="{00000000-0005-0000-0000-0000AD150000}"/>
    <cellStyle name="T_Book1_09c_PhandienNhaso9_bieu tong hop lai kh von 2011 gui phong TH-KTDN" xfId="5200" xr:uid="{00000000-0005-0000-0000-0000AE150000}"/>
    <cellStyle name="T_Book1_09c_PhandienNhaso9_bieu tong hop lai kh von 2011 gui phong TH-KTDN 2" xfId="5201" xr:uid="{00000000-0005-0000-0000-0000AF150000}"/>
    <cellStyle name="T_Book1_09c_PhandienNhaso9_bieu tong hop lai kh von 2011 gui phong TH-KTDN 2 2" xfId="5202" xr:uid="{00000000-0005-0000-0000-0000B0150000}"/>
    <cellStyle name="T_Book1_09c_PhandienNhaso9_bieu tong hop lai kh von 2011 gui phong TH-KTDN_BIEU KE HOACH  2015 (KTN 6.11 sua)" xfId="5203" xr:uid="{00000000-0005-0000-0000-0000B1150000}"/>
    <cellStyle name="T_Book1_09c_PhandienNhaso9_Book1" xfId="5204" xr:uid="{00000000-0005-0000-0000-0000B2150000}"/>
    <cellStyle name="T_Book1_09c_PhandienNhaso9_Book1 2" xfId="5205" xr:uid="{00000000-0005-0000-0000-0000B3150000}"/>
    <cellStyle name="T_Book1_09c_PhandienNhaso9_Book1 2 2" xfId="5206" xr:uid="{00000000-0005-0000-0000-0000B4150000}"/>
    <cellStyle name="T_Book1_09c_PhandienNhaso9_Book1_BIEU KE HOACH  2015 (KTN 6.11 sua)" xfId="5207" xr:uid="{00000000-0005-0000-0000-0000B5150000}"/>
    <cellStyle name="T_Book1_09c_PhandienNhaso9_Book1_Ke hoach 2010 (theo doi 11-8-2010)" xfId="5208" xr:uid="{00000000-0005-0000-0000-0000B6150000}"/>
    <cellStyle name="T_Book1_09c_PhandienNhaso9_Book1_Ke hoach 2010 (theo doi 11-8-2010) 2" xfId="5209" xr:uid="{00000000-0005-0000-0000-0000B7150000}"/>
    <cellStyle name="T_Book1_09c_PhandienNhaso9_Book1_Ke hoach 2010 (theo doi 11-8-2010) 2 2" xfId="5210" xr:uid="{00000000-0005-0000-0000-0000B8150000}"/>
    <cellStyle name="T_Book1_09c_PhandienNhaso9_Book1_Ke hoach 2010 (theo doi 11-8-2010)_BIEU KE HOACH  2015 (KTN 6.11 sua)" xfId="5211" xr:uid="{00000000-0005-0000-0000-0000B9150000}"/>
    <cellStyle name="T_Book1_09c_PhandienNhaso9_Book1_ke hoach dau thau 30-6-2010" xfId="5212" xr:uid="{00000000-0005-0000-0000-0000BA150000}"/>
    <cellStyle name="T_Book1_09c_PhandienNhaso9_Book1_ke hoach dau thau 30-6-2010 2" xfId="5213" xr:uid="{00000000-0005-0000-0000-0000BB150000}"/>
    <cellStyle name="T_Book1_09c_PhandienNhaso9_Book1_ke hoach dau thau 30-6-2010 2 2" xfId="5214" xr:uid="{00000000-0005-0000-0000-0000BC150000}"/>
    <cellStyle name="T_Book1_09c_PhandienNhaso9_Book1_ke hoach dau thau 30-6-2010_BIEU KE HOACH  2015 (KTN 6.11 sua)" xfId="5215" xr:uid="{00000000-0005-0000-0000-0000BD150000}"/>
    <cellStyle name="T_Book1_09c_PhandienNhaso9_Copy of KH PHAN BO VON ĐỐI ỨNG NAM 2011 (30 TY phuong án gop WB)" xfId="5216" xr:uid="{00000000-0005-0000-0000-0000BE150000}"/>
    <cellStyle name="T_Book1_09c_PhandienNhaso9_Copy of KH PHAN BO VON ĐỐI ỨNG NAM 2011 (30 TY phuong án gop WB) 2" xfId="5217" xr:uid="{00000000-0005-0000-0000-0000BF150000}"/>
    <cellStyle name="T_Book1_09c_PhandienNhaso9_Copy of KH PHAN BO VON ĐỐI ỨNG NAM 2011 (30 TY phuong án gop WB) 2 2" xfId="5218" xr:uid="{00000000-0005-0000-0000-0000C0150000}"/>
    <cellStyle name="T_Book1_09c_PhandienNhaso9_Copy of KH PHAN BO VON ĐỐI ỨNG NAM 2011 (30 TY phuong án gop WB)_BIEU KE HOACH  2015 (KTN 6.11 sua)" xfId="5219" xr:uid="{00000000-0005-0000-0000-0000C1150000}"/>
    <cellStyle name="T_Book1_09c_PhandienNhaso9_DTTD chieng chan Tham lai 29-9-2009" xfId="5220" xr:uid="{00000000-0005-0000-0000-0000C2150000}"/>
    <cellStyle name="T_Book1_09c_PhandienNhaso9_DTTD chieng chan Tham lai 29-9-2009 2" xfId="5221" xr:uid="{00000000-0005-0000-0000-0000C3150000}"/>
    <cellStyle name="T_Book1_09c_PhandienNhaso9_DTTD chieng chan Tham lai 29-9-2009 2 2" xfId="5222" xr:uid="{00000000-0005-0000-0000-0000C4150000}"/>
    <cellStyle name="T_Book1_09c_PhandienNhaso9_DTTD chieng chan Tham lai 29-9-2009_BIEU KE HOACH  2015 (KTN 6.11 sua)" xfId="5223" xr:uid="{00000000-0005-0000-0000-0000C5150000}"/>
    <cellStyle name="T_Book1_09c_PhandienNhaso9_dự toán 30a 2013" xfId="5224" xr:uid="{00000000-0005-0000-0000-0000C6150000}"/>
    <cellStyle name="T_Book1_09c_PhandienNhaso9_Du toan nuoc San Thang (GD2)" xfId="5225" xr:uid="{00000000-0005-0000-0000-0000C7150000}"/>
    <cellStyle name="T_Book1_09c_PhandienNhaso9_Du toan nuoc San Thang (GD2) 2" xfId="5226" xr:uid="{00000000-0005-0000-0000-0000C8150000}"/>
    <cellStyle name="T_Book1_09c_PhandienNhaso9_Du toan nuoc San Thang (GD2) 2 2" xfId="5227" xr:uid="{00000000-0005-0000-0000-0000C9150000}"/>
    <cellStyle name="T_Book1_09c_PhandienNhaso9_Du toan nuoc San Thang (GD2)_BIEU KE HOACH  2015 (KTN 6.11 sua)" xfId="5228" xr:uid="{00000000-0005-0000-0000-0000CA150000}"/>
    <cellStyle name="T_Book1_09c_PhandienNhaso9_Ke hoach 2010 (theo doi 11-8-2010)" xfId="5229" xr:uid="{00000000-0005-0000-0000-0000CB150000}"/>
    <cellStyle name="T_Book1_09c_PhandienNhaso9_Ke hoach 2010 (theo doi 11-8-2010) 2" xfId="5230" xr:uid="{00000000-0005-0000-0000-0000CC150000}"/>
    <cellStyle name="T_Book1_09c_PhandienNhaso9_Ke hoach 2010 (theo doi 11-8-2010) 2 2" xfId="5231" xr:uid="{00000000-0005-0000-0000-0000CD150000}"/>
    <cellStyle name="T_Book1_09c_PhandienNhaso9_Ke hoach 2010 (theo doi 11-8-2010)_BIEU KE HOACH  2015 (KTN 6.11 sua)" xfId="5232" xr:uid="{00000000-0005-0000-0000-0000CE150000}"/>
    <cellStyle name="T_Book1_09c_PhandienNhaso9_ke hoach dau thau 30-6-2010" xfId="5233" xr:uid="{00000000-0005-0000-0000-0000CF150000}"/>
    <cellStyle name="T_Book1_09c_PhandienNhaso9_ke hoach dau thau 30-6-2010 2" xfId="5234" xr:uid="{00000000-0005-0000-0000-0000D0150000}"/>
    <cellStyle name="T_Book1_09c_PhandienNhaso9_ke hoach dau thau 30-6-2010 2 2" xfId="5235" xr:uid="{00000000-0005-0000-0000-0000D1150000}"/>
    <cellStyle name="T_Book1_09c_PhandienNhaso9_ke hoach dau thau 30-6-2010_BIEU KE HOACH  2015 (KTN 6.11 sua)" xfId="5236" xr:uid="{00000000-0005-0000-0000-0000D2150000}"/>
    <cellStyle name="T_Book1_09c_PhandienNhaso9_KH Von 2012 gui BKH 1" xfId="5237" xr:uid="{00000000-0005-0000-0000-0000D3150000}"/>
    <cellStyle name="T_Book1_09c_PhandienNhaso9_KH Von 2012 gui BKH 1 2" xfId="5238" xr:uid="{00000000-0005-0000-0000-0000D4150000}"/>
    <cellStyle name="T_Book1_09c_PhandienNhaso9_KH Von 2012 gui BKH 1 2 2" xfId="5239" xr:uid="{00000000-0005-0000-0000-0000D5150000}"/>
    <cellStyle name="T_Book1_09c_PhandienNhaso9_KH Von 2012 gui BKH 1_BIEU KE HOACH  2015 (KTN 6.11 sua)" xfId="5240" xr:uid="{00000000-0005-0000-0000-0000D6150000}"/>
    <cellStyle name="T_Book1_09c_PhandienNhaso9_QD ke hoach dau thau" xfId="5241" xr:uid="{00000000-0005-0000-0000-0000D7150000}"/>
    <cellStyle name="T_Book1_09c_PhandienNhaso9_QD ke hoach dau thau 2" xfId="5242" xr:uid="{00000000-0005-0000-0000-0000D8150000}"/>
    <cellStyle name="T_Book1_09c_PhandienNhaso9_QD ke hoach dau thau 2 2" xfId="5243" xr:uid="{00000000-0005-0000-0000-0000D9150000}"/>
    <cellStyle name="T_Book1_09c_PhandienNhaso9_QD ke hoach dau thau_BIEU KE HOACH  2015 (KTN 6.11 sua)" xfId="5244" xr:uid="{00000000-0005-0000-0000-0000DA150000}"/>
    <cellStyle name="T_Book1_09c_PhandienNhaso9_Ra soat KH von 2011 (Huy-11-11-11)" xfId="5245" xr:uid="{00000000-0005-0000-0000-0000DB150000}"/>
    <cellStyle name="T_Book1_09c_PhandienNhaso9_Ra soat KH von 2011 (Huy-11-11-11) 2" xfId="5246" xr:uid="{00000000-0005-0000-0000-0000DC150000}"/>
    <cellStyle name="T_Book1_09c_PhandienNhaso9_Ra soat KH von 2011 (Huy-11-11-11) 2 2" xfId="5247" xr:uid="{00000000-0005-0000-0000-0000DD150000}"/>
    <cellStyle name="T_Book1_09c_PhandienNhaso9_Ra soat KH von 2011 (Huy-11-11-11)_BIEU KE HOACH  2015 (KTN 6.11 sua)" xfId="5248" xr:uid="{00000000-0005-0000-0000-0000DE150000}"/>
    <cellStyle name="T_Book1_09c_PhandienNhaso9_tinh toan hoang ha" xfId="5249" xr:uid="{00000000-0005-0000-0000-0000DF150000}"/>
    <cellStyle name="T_Book1_09c_PhandienNhaso9_tinh toan hoang ha 2" xfId="5250" xr:uid="{00000000-0005-0000-0000-0000E0150000}"/>
    <cellStyle name="T_Book1_09c_PhandienNhaso9_tinh toan hoang ha 2 2" xfId="5251" xr:uid="{00000000-0005-0000-0000-0000E1150000}"/>
    <cellStyle name="T_Book1_09c_PhandienNhaso9_tinh toan hoang ha_BIEU KE HOACH  2015 (KTN 6.11 sua)" xfId="5252" xr:uid="{00000000-0005-0000-0000-0000E2150000}"/>
    <cellStyle name="T_Book1_09c_PhandienNhaso9_Tong von ĐTPT" xfId="5253" xr:uid="{00000000-0005-0000-0000-0000E3150000}"/>
    <cellStyle name="T_Book1_09c_PhandienNhaso9_Tong von ĐTPT 2" xfId="5254" xr:uid="{00000000-0005-0000-0000-0000E4150000}"/>
    <cellStyle name="T_Book1_09c_PhandienNhaso9_Tong von ĐTPT 2 2" xfId="5255" xr:uid="{00000000-0005-0000-0000-0000E5150000}"/>
    <cellStyle name="T_Book1_09c_PhandienNhaso9_Tong von ĐTPT_BIEU KE HOACH  2015 (KTN 6.11 sua)" xfId="5256" xr:uid="{00000000-0005-0000-0000-0000E6150000}"/>
    <cellStyle name="T_Book1_09c_PhandienNhaso9_Viec Huy dang lam" xfId="5257" xr:uid="{00000000-0005-0000-0000-0000E7150000}"/>
    <cellStyle name="T_Book1_09c_PhandienNhaso9_Viec Huy dang lam_CT 134" xfId="5258" xr:uid="{00000000-0005-0000-0000-0000E8150000}"/>
    <cellStyle name="T_Book1_09d_Phannuocnhaso9" xfId="5259" xr:uid="{00000000-0005-0000-0000-0000E9150000}"/>
    <cellStyle name="T_Book1_09d_Phannuocnhaso9 2" xfId="8621" xr:uid="{00000000-0005-0000-0000-0000EA150000}"/>
    <cellStyle name="T_Book1_09d_Phannuocnhaso9_Bieu chi tieu KH 2014 (Huy-04-11)" xfId="5260" xr:uid="{00000000-0005-0000-0000-0000EB150000}"/>
    <cellStyle name="T_Book1_09d_Phannuocnhaso9_Bieu chi tieu KH 2014 (Huy-04-11) 2" xfId="5261" xr:uid="{00000000-0005-0000-0000-0000EC150000}"/>
    <cellStyle name="T_Book1_09d_Phannuocnhaso9_bieu ke hoach dau thau" xfId="5262" xr:uid="{00000000-0005-0000-0000-0000ED150000}"/>
    <cellStyle name="T_Book1_09d_Phannuocnhaso9_bieu ke hoach dau thau 2" xfId="5263" xr:uid="{00000000-0005-0000-0000-0000EE150000}"/>
    <cellStyle name="T_Book1_09d_Phannuocnhaso9_bieu ke hoach dau thau 2 2" xfId="5264" xr:uid="{00000000-0005-0000-0000-0000EF150000}"/>
    <cellStyle name="T_Book1_09d_Phannuocnhaso9_bieu ke hoach dau thau truong mam non SKH" xfId="5265" xr:uid="{00000000-0005-0000-0000-0000F0150000}"/>
    <cellStyle name="T_Book1_09d_Phannuocnhaso9_bieu ke hoach dau thau truong mam non SKH 2" xfId="5266" xr:uid="{00000000-0005-0000-0000-0000F1150000}"/>
    <cellStyle name="T_Book1_09d_Phannuocnhaso9_bieu ke hoach dau thau truong mam non SKH 2 2" xfId="5267" xr:uid="{00000000-0005-0000-0000-0000F2150000}"/>
    <cellStyle name="T_Book1_09d_Phannuocnhaso9_bieu ke hoach dau thau truong mam non SKH_BIEU KE HOACH  2015 (KTN 6.11 sua)" xfId="5268" xr:uid="{00000000-0005-0000-0000-0000F3150000}"/>
    <cellStyle name="T_Book1_09d_Phannuocnhaso9_bieu ke hoach dau thau_BIEU KE HOACH  2015 (KTN 6.11 sua)" xfId="5269" xr:uid="{00000000-0005-0000-0000-0000F4150000}"/>
    <cellStyle name="T_Book1_09d_Phannuocnhaso9_bieu tong hop lai kh von 2011 gui phong TH-KTDN" xfId="5270" xr:uid="{00000000-0005-0000-0000-0000F5150000}"/>
    <cellStyle name="T_Book1_09d_Phannuocnhaso9_bieu tong hop lai kh von 2011 gui phong TH-KTDN 2" xfId="5271" xr:uid="{00000000-0005-0000-0000-0000F6150000}"/>
    <cellStyle name="T_Book1_09d_Phannuocnhaso9_bieu tong hop lai kh von 2011 gui phong TH-KTDN 2 2" xfId="5272" xr:uid="{00000000-0005-0000-0000-0000F7150000}"/>
    <cellStyle name="T_Book1_09d_Phannuocnhaso9_bieu tong hop lai kh von 2011 gui phong TH-KTDN_BIEU KE HOACH  2015 (KTN 6.11 sua)" xfId="5273" xr:uid="{00000000-0005-0000-0000-0000F8150000}"/>
    <cellStyle name="T_Book1_09d_Phannuocnhaso9_Book1" xfId="5274" xr:uid="{00000000-0005-0000-0000-0000F9150000}"/>
    <cellStyle name="T_Book1_09d_Phannuocnhaso9_Book1 2" xfId="5275" xr:uid="{00000000-0005-0000-0000-0000FA150000}"/>
    <cellStyle name="T_Book1_09d_Phannuocnhaso9_Book1 2 2" xfId="5276" xr:uid="{00000000-0005-0000-0000-0000FB150000}"/>
    <cellStyle name="T_Book1_09d_Phannuocnhaso9_Book1_BIEU KE HOACH  2015 (KTN 6.11 sua)" xfId="5277" xr:uid="{00000000-0005-0000-0000-0000FC150000}"/>
    <cellStyle name="T_Book1_09d_Phannuocnhaso9_Book1_Ke hoach 2010 (theo doi 11-8-2010)" xfId="5278" xr:uid="{00000000-0005-0000-0000-0000FD150000}"/>
    <cellStyle name="T_Book1_09d_Phannuocnhaso9_Book1_Ke hoach 2010 (theo doi 11-8-2010) 2" xfId="5279" xr:uid="{00000000-0005-0000-0000-0000FE150000}"/>
    <cellStyle name="T_Book1_09d_Phannuocnhaso9_Book1_Ke hoach 2010 (theo doi 11-8-2010) 2 2" xfId="5280" xr:uid="{00000000-0005-0000-0000-0000FF150000}"/>
    <cellStyle name="T_Book1_09d_Phannuocnhaso9_Book1_Ke hoach 2010 (theo doi 11-8-2010)_BIEU KE HOACH  2015 (KTN 6.11 sua)" xfId="5281" xr:uid="{00000000-0005-0000-0000-000000160000}"/>
    <cellStyle name="T_Book1_09d_Phannuocnhaso9_Book1_ke hoach dau thau 30-6-2010" xfId="5282" xr:uid="{00000000-0005-0000-0000-000001160000}"/>
    <cellStyle name="T_Book1_09d_Phannuocnhaso9_Book1_ke hoach dau thau 30-6-2010 2" xfId="5283" xr:uid="{00000000-0005-0000-0000-000002160000}"/>
    <cellStyle name="T_Book1_09d_Phannuocnhaso9_Book1_ke hoach dau thau 30-6-2010 2 2" xfId="5284" xr:uid="{00000000-0005-0000-0000-000003160000}"/>
    <cellStyle name="T_Book1_09d_Phannuocnhaso9_Book1_ke hoach dau thau 30-6-2010_BIEU KE HOACH  2015 (KTN 6.11 sua)" xfId="5285" xr:uid="{00000000-0005-0000-0000-000004160000}"/>
    <cellStyle name="T_Book1_09d_Phannuocnhaso9_Copy of KH PHAN BO VON ĐỐI ỨNG NAM 2011 (30 TY phuong án gop WB)" xfId="5286" xr:uid="{00000000-0005-0000-0000-000005160000}"/>
    <cellStyle name="T_Book1_09d_Phannuocnhaso9_Copy of KH PHAN BO VON ĐỐI ỨNG NAM 2011 (30 TY phuong án gop WB) 2" xfId="5287" xr:uid="{00000000-0005-0000-0000-000006160000}"/>
    <cellStyle name="T_Book1_09d_Phannuocnhaso9_Copy of KH PHAN BO VON ĐỐI ỨNG NAM 2011 (30 TY phuong án gop WB) 2 2" xfId="5288" xr:uid="{00000000-0005-0000-0000-000007160000}"/>
    <cellStyle name="T_Book1_09d_Phannuocnhaso9_Copy of KH PHAN BO VON ĐỐI ỨNG NAM 2011 (30 TY phuong án gop WB)_BIEU KE HOACH  2015 (KTN 6.11 sua)" xfId="5289" xr:uid="{00000000-0005-0000-0000-000008160000}"/>
    <cellStyle name="T_Book1_09d_Phannuocnhaso9_DTTD chieng chan Tham lai 29-9-2009" xfId="5290" xr:uid="{00000000-0005-0000-0000-000009160000}"/>
    <cellStyle name="T_Book1_09d_Phannuocnhaso9_DTTD chieng chan Tham lai 29-9-2009 2" xfId="5291" xr:uid="{00000000-0005-0000-0000-00000A160000}"/>
    <cellStyle name="T_Book1_09d_Phannuocnhaso9_DTTD chieng chan Tham lai 29-9-2009 2 2" xfId="5292" xr:uid="{00000000-0005-0000-0000-00000B160000}"/>
    <cellStyle name="T_Book1_09d_Phannuocnhaso9_DTTD chieng chan Tham lai 29-9-2009_BIEU KE HOACH  2015 (KTN 6.11 sua)" xfId="5293" xr:uid="{00000000-0005-0000-0000-00000C160000}"/>
    <cellStyle name="T_Book1_09d_Phannuocnhaso9_dự toán 30a 2013" xfId="5294" xr:uid="{00000000-0005-0000-0000-00000D160000}"/>
    <cellStyle name="T_Book1_09d_Phannuocnhaso9_Du toan nuoc San Thang (GD2)" xfId="5295" xr:uid="{00000000-0005-0000-0000-00000E160000}"/>
    <cellStyle name="T_Book1_09d_Phannuocnhaso9_Du toan nuoc San Thang (GD2) 2" xfId="5296" xr:uid="{00000000-0005-0000-0000-00000F160000}"/>
    <cellStyle name="T_Book1_09d_Phannuocnhaso9_Du toan nuoc San Thang (GD2) 2 2" xfId="5297" xr:uid="{00000000-0005-0000-0000-000010160000}"/>
    <cellStyle name="T_Book1_09d_Phannuocnhaso9_Du toan nuoc San Thang (GD2)_BIEU KE HOACH  2015 (KTN 6.11 sua)" xfId="5298" xr:uid="{00000000-0005-0000-0000-000011160000}"/>
    <cellStyle name="T_Book1_09d_Phannuocnhaso9_Ke hoach 2010 (theo doi 11-8-2010)" xfId="5299" xr:uid="{00000000-0005-0000-0000-000012160000}"/>
    <cellStyle name="T_Book1_09d_Phannuocnhaso9_Ke hoach 2010 (theo doi 11-8-2010) 2" xfId="5300" xr:uid="{00000000-0005-0000-0000-000013160000}"/>
    <cellStyle name="T_Book1_09d_Phannuocnhaso9_Ke hoach 2010 (theo doi 11-8-2010) 2 2" xfId="5301" xr:uid="{00000000-0005-0000-0000-000014160000}"/>
    <cellStyle name="T_Book1_09d_Phannuocnhaso9_Ke hoach 2010 (theo doi 11-8-2010)_BIEU KE HOACH  2015 (KTN 6.11 sua)" xfId="5302" xr:uid="{00000000-0005-0000-0000-000015160000}"/>
    <cellStyle name="T_Book1_09d_Phannuocnhaso9_ke hoach dau thau 30-6-2010" xfId="5303" xr:uid="{00000000-0005-0000-0000-000016160000}"/>
    <cellStyle name="T_Book1_09d_Phannuocnhaso9_ke hoach dau thau 30-6-2010 2" xfId="5304" xr:uid="{00000000-0005-0000-0000-000017160000}"/>
    <cellStyle name="T_Book1_09d_Phannuocnhaso9_ke hoach dau thau 30-6-2010 2 2" xfId="5305" xr:uid="{00000000-0005-0000-0000-000018160000}"/>
    <cellStyle name="T_Book1_09d_Phannuocnhaso9_ke hoach dau thau 30-6-2010_BIEU KE HOACH  2015 (KTN 6.11 sua)" xfId="5306" xr:uid="{00000000-0005-0000-0000-000019160000}"/>
    <cellStyle name="T_Book1_09d_Phannuocnhaso9_KH Von 2012 gui BKH 1" xfId="5307" xr:uid="{00000000-0005-0000-0000-00001A160000}"/>
    <cellStyle name="T_Book1_09d_Phannuocnhaso9_KH Von 2012 gui BKH 1 2" xfId="5308" xr:uid="{00000000-0005-0000-0000-00001B160000}"/>
    <cellStyle name="T_Book1_09d_Phannuocnhaso9_KH Von 2012 gui BKH 1 2 2" xfId="5309" xr:uid="{00000000-0005-0000-0000-00001C160000}"/>
    <cellStyle name="T_Book1_09d_Phannuocnhaso9_KH Von 2012 gui BKH 1_BIEU KE HOACH  2015 (KTN 6.11 sua)" xfId="5310" xr:uid="{00000000-0005-0000-0000-00001D160000}"/>
    <cellStyle name="T_Book1_09d_Phannuocnhaso9_QD ke hoach dau thau" xfId="5311" xr:uid="{00000000-0005-0000-0000-00001E160000}"/>
    <cellStyle name="T_Book1_09d_Phannuocnhaso9_QD ke hoach dau thau 2" xfId="5312" xr:uid="{00000000-0005-0000-0000-00001F160000}"/>
    <cellStyle name="T_Book1_09d_Phannuocnhaso9_QD ke hoach dau thau 2 2" xfId="5313" xr:uid="{00000000-0005-0000-0000-000020160000}"/>
    <cellStyle name="T_Book1_09d_Phannuocnhaso9_QD ke hoach dau thau_BIEU KE HOACH  2015 (KTN 6.11 sua)" xfId="5314" xr:uid="{00000000-0005-0000-0000-000021160000}"/>
    <cellStyle name="T_Book1_09d_Phannuocnhaso9_Ra soat KH von 2011 (Huy-11-11-11)" xfId="5315" xr:uid="{00000000-0005-0000-0000-000022160000}"/>
    <cellStyle name="T_Book1_09d_Phannuocnhaso9_Ra soat KH von 2011 (Huy-11-11-11) 2" xfId="5316" xr:uid="{00000000-0005-0000-0000-000023160000}"/>
    <cellStyle name="T_Book1_09d_Phannuocnhaso9_Ra soat KH von 2011 (Huy-11-11-11) 2 2" xfId="5317" xr:uid="{00000000-0005-0000-0000-000024160000}"/>
    <cellStyle name="T_Book1_09d_Phannuocnhaso9_Ra soat KH von 2011 (Huy-11-11-11)_BIEU KE HOACH  2015 (KTN 6.11 sua)" xfId="5318" xr:uid="{00000000-0005-0000-0000-000025160000}"/>
    <cellStyle name="T_Book1_09d_Phannuocnhaso9_tinh toan hoang ha" xfId="5319" xr:uid="{00000000-0005-0000-0000-000026160000}"/>
    <cellStyle name="T_Book1_09d_Phannuocnhaso9_tinh toan hoang ha 2" xfId="5320" xr:uid="{00000000-0005-0000-0000-000027160000}"/>
    <cellStyle name="T_Book1_09d_Phannuocnhaso9_tinh toan hoang ha 2 2" xfId="5321" xr:uid="{00000000-0005-0000-0000-000028160000}"/>
    <cellStyle name="T_Book1_09d_Phannuocnhaso9_tinh toan hoang ha_BIEU KE HOACH  2015 (KTN 6.11 sua)" xfId="5322" xr:uid="{00000000-0005-0000-0000-000029160000}"/>
    <cellStyle name="T_Book1_09d_Phannuocnhaso9_Tong von ĐTPT" xfId="5323" xr:uid="{00000000-0005-0000-0000-00002A160000}"/>
    <cellStyle name="T_Book1_09d_Phannuocnhaso9_Tong von ĐTPT 2" xfId="5324" xr:uid="{00000000-0005-0000-0000-00002B160000}"/>
    <cellStyle name="T_Book1_09d_Phannuocnhaso9_Tong von ĐTPT 2 2" xfId="5325" xr:uid="{00000000-0005-0000-0000-00002C160000}"/>
    <cellStyle name="T_Book1_09d_Phannuocnhaso9_Tong von ĐTPT_BIEU KE HOACH  2015 (KTN 6.11 sua)" xfId="5326" xr:uid="{00000000-0005-0000-0000-00002D160000}"/>
    <cellStyle name="T_Book1_09d_Phannuocnhaso9_Viec Huy dang lam" xfId="5327" xr:uid="{00000000-0005-0000-0000-00002E160000}"/>
    <cellStyle name="T_Book1_09d_Phannuocnhaso9_Viec Huy dang lam_CT 134" xfId="5328" xr:uid="{00000000-0005-0000-0000-00002F160000}"/>
    <cellStyle name="T_Book1_09f_TienluongThannhaso9" xfId="5329" xr:uid="{00000000-0005-0000-0000-000030160000}"/>
    <cellStyle name="T_Book1_09f_TienluongThannhaso9 2" xfId="8622" xr:uid="{00000000-0005-0000-0000-000031160000}"/>
    <cellStyle name="T_Book1_09f_TienluongThannhaso9_Bieu chi tieu KH 2014 (Huy-04-11)" xfId="5330" xr:uid="{00000000-0005-0000-0000-000032160000}"/>
    <cellStyle name="T_Book1_09f_TienluongThannhaso9_Bieu chi tieu KH 2014 (Huy-04-11) 2" xfId="5331" xr:uid="{00000000-0005-0000-0000-000033160000}"/>
    <cellStyle name="T_Book1_09f_TienluongThannhaso9_bieu ke hoach dau thau" xfId="5332" xr:uid="{00000000-0005-0000-0000-000034160000}"/>
    <cellStyle name="T_Book1_09f_TienluongThannhaso9_bieu ke hoach dau thau 2" xfId="5333" xr:uid="{00000000-0005-0000-0000-000035160000}"/>
    <cellStyle name="T_Book1_09f_TienluongThannhaso9_bieu ke hoach dau thau 2 2" xfId="5334" xr:uid="{00000000-0005-0000-0000-000036160000}"/>
    <cellStyle name="T_Book1_09f_TienluongThannhaso9_bieu ke hoach dau thau truong mam non SKH" xfId="5335" xr:uid="{00000000-0005-0000-0000-000037160000}"/>
    <cellStyle name="T_Book1_09f_TienluongThannhaso9_bieu ke hoach dau thau truong mam non SKH 2" xfId="5336" xr:uid="{00000000-0005-0000-0000-000038160000}"/>
    <cellStyle name="T_Book1_09f_TienluongThannhaso9_bieu ke hoach dau thau truong mam non SKH 2 2" xfId="5337" xr:uid="{00000000-0005-0000-0000-000039160000}"/>
    <cellStyle name="T_Book1_09f_TienluongThannhaso9_bieu ke hoach dau thau truong mam non SKH_BIEU KE HOACH  2015 (KTN 6.11 sua)" xfId="5338" xr:uid="{00000000-0005-0000-0000-00003A160000}"/>
    <cellStyle name="T_Book1_09f_TienluongThannhaso9_bieu ke hoach dau thau_BIEU KE HOACH  2015 (KTN 6.11 sua)" xfId="5339" xr:uid="{00000000-0005-0000-0000-00003B160000}"/>
    <cellStyle name="T_Book1_09f_TienluongThannhaso9_bieu tong hop lai kh von 2011 gui phong TH-KTDN" xfId="5340" xr:uid="{00000000-0005-0000-0000-00003C160000}"/>
    <cellStyle name="T_Book1_09f_TienluongThannhaso9_bieu tong hop lai kh von 2011 gui phong TH-KTDN 2" xfId="5341" xr:uid="{00000000-0005-0000-0000-00003D160000}"/>
    <cellStyle name="T_Book1_09f_TienluongThannhaso9_bieu tong hop lai kh von 2011 gui phong TH-KTDN 2 2" xfId="5342" xr:uid="{00000000-0005-0000-0000-00003E160000}"/>
    <cellStyle name="T_Book1_09f_TienluongThannhaso9_bieu tong hop lai kh von 2011 gui phong TH-KTDN_BIEU KE HOACH  2015 (KTN 6.11 sua)" xfId="5343" xr:uid="{00000000-0005-0000-0000-00003F160000}"/>
    <cellStyle name="T_Book1_09f_TienluongThannhaso9_Book1" xfId="5344" xr:uid="{00000000-0005-0000-0000-000040160000}"/>
    <cellStyle name="T_Book1_09f_TienluongThannhaso9_Book1 2" xfId="5345" xr:uid="{00000000-0005-0000-0000-000041160000}"/>
    <cellStyle name="T_Book1_09f_TienluongThannhaso9_Book1 2 2" xfId="5346" xr:uid="{00000000-0005-0000-0000-000042160000}"/>
    <cellStyle name="T_Book1_09f_TienluongThannhaso9_Book1_BIEU KE HOACH  2015 (KTN 6.11 sua)" xfId="5347" xr:uid="{00000000-0005-0000-0000-000043160000}"/>
    <cellStyle name="T_Book1_09f_TienluongThannhaso9_Book1_Ke hoach 2010 (theo doi 11-8-2010)" xfId="5348" xr:uid="{00000000-0005-0000-0000-000044160000}"/>
    <cellStyle name="T_Book1_09f_TienluongThannhaso9_Book1_Ke hoach 2010 (theo doi 11-8-2010) 2" xfId="5349" xr:uid="{00000000-0005-0000-0000-000045160000}"/>
    <cellStyle name="T_Book1_09f_TienluongThannhaso9_Book1_Ke hoach 2010 (theo doi 11-8-2010) 2 2" xfId="5350" xr:uid="{00000000-0005-0000-0000-000046160000}"/>
    <cellStyle name="T_Book1_09f_TienluongThannhaso9_Book1_Ke hoach 2010 (theo doi 11-8-2010)_BIEU KE HOACH  2015 (KTN 6.11 sua)" xfId="5351" xr:uid="{00000000-0005-0000-0000-000047160000}"/>
    <cellStyle name="T_Book1_09f_TienluongThannhaso9_Book1_ke hoach dau thau 30-6-2010" xfId="5352" xr:uid="{00000000-0005-0000-0000-000048160000}"/>
    <cellStyle name="T_Book1_09f_TienluongThannhaso9_Book1_ke hoach dau thau 30-6-2010 2" xfId="5353" xr:uid="{00000000-0005-0000-0000-000049160000}"/>
    <cellStyle name="T_Book1_09f_TienluongThannhaso9_Book1_ke hoach dau thau 30-6-2010 2 2" xfId="5354" xr:uid="{00000000-0005-0000-0000-00004A160000}"/>
    <cellStyle name="T_Book1_09f_TienluongThannhaso9_Book1_ke hoach dau thau 30-6-2010_BIEU KE HOACH  2015 (KTN 6.11 sua)" xfId="5355" xr:uid="{00000000-0005-0000-0000-00004B160000}"/>
    <cellStyle name="T_Book1_09f_TienluongThannhaso9_Copy of KH PHAN BO VON ĐỐI ỨNG NAM 2011 (30 TY phuong án gop WB)" xfId="5356" xr:uid="{00000000-0005-0000-0000-00004C160000}"/>
    <cellStyle name="T_Book1_09f_TienluongThannhaso9_Copy of KH PHAN BO VON ĐỐI ỨNG NAM 2011 (30 TY phuong án gop WB) 2" xfId="5357" xr:uid="{00000000-0005-0000-0000-00004D160000}"/>
    <cellStyle name="T_Book1_09f_TienluongThannhaso9_Copy of KH PHAN BO VON ĐỐI ỨNG NAM 2011 (30 TY phuong án gop WB) 2 2" xfId="5358" xr:uid="{00000000-0005-0000-0000-00004E160000}"/>
    <cellStyle name="T_Book1_09f_TienluongThannhaso9_Copy of KH PHAN BO VON ĐỐI ỨNG NAM 2011 (30 TY phuong án gop WB)_BIEU KE HOACH  2015 (KTN 6.11 sua)" xfId="5359" xr:uid="{00000000-0005-0000-0000-00004F160000}"/>
    <cellStyle name="T_Book1_09f_TienluongThannhaso9_DTTD chieng chan Tham lai 29-9-2009" xfId="5360" xr:uid="{00000000-0005-0000-0000-000050160000}"/>
    <cellStyle name="T_Book1_09f_TienluongThannhaso9_DTTD chieng chan Tham lai 29-9-2009 2" xfId="5361" xr:uid="{00000000-0005-0000-0000-000051160000}"/>
    <cellStyle name="T_Book1_09f_TienluongThannhaso9_DTTD chieng chan Tham lai 29-9-2009 2 2" xfId="5362" xr:uid="{00000000-0005-0000-0000-000052160000}"/>
    <cellStyle name="T_Book1_09f_TienluongThannhaso9_DTTD chieng chan Tham lai 29-9-2009_BIEU KE HOACH  2015 (KTN 6.11 sua)" xfId="5363" xr:uid="{00000000-0005-0000-0000-000053160000}"/>
    <cellStyle name="T_Book1_09f_TienluongThannhaso9_dự toán 30a 2013" xfId="5364" xr:uid="{00000000-0005-0000-0000-000054160000}"/>
    <cellStyle name="T_Book1_09f_TienluongThannhaso9_Du toan nuoc San Thang (GD2)" xfId="5365" xr:uid="{00000000-0005-0000-0000-000055160000}"/>
    <cellStyle name="T_Book1_09f_TienluongThannhaso9_Du toan nuoc San Thang (GD2) 2" xfId="5366" xr:uid="{00000000-0005-0000-0000-000056160000}"/>
    <cellStyle name="T_Book1_09f_TienluongThannhaso9_Du toan nuoc San Thang (GD2) 2 2" xfId="5367" xr:uid="{00000000-0005-0000-0000-000057160000}"/>
    <cellStyle name="T_Book1_09f_TienluongThannhaso9_Du toan nuoc San Thang (GD2)_BIEU KE HOACH  2015 (KTN 6.11 sua)" xfId="5368" xr:uid="{00000000-0005-0000-0000-000058160000}"/>
    <cellStyle name="T_Book1_09f_TienluongThannhaso9_Ke hoach 2010 (theo doi 11-8-2010)" xfId="5369" xr:uid="{00000000-0005-0000-0000-000059160000}"/>
    <cellStyle name="T_Book1_09f_TienluongThannhaso9_Ke hoach 2010 (theo doi 11-8-2010) 2" xfId="5370" xr:uid="{00000000-0005-0000-0000-00005A160000}"/>
    <cellStyle name="T_Book1_09f_TienluongThannhaso9_Ke hoach 2010 (theo doi 11-8-2010) 2 2" xfId="5371" xr:uid="{00000000-0005-0000-0000-00005B160000}"/>
    <cellStyle name="T_Book1_09f_TienluongThannhaso9_Ke hoach 2010 (theo doi 11-8-2010)_BIEU KE HOACH  2015 (KTN 6.11 sua)" xfId="5372" xr:uid="{00000000-0005-0000-0000-00005C160000}"/>
    <cellStyle name="T_Book1_09f_TienluongThannhaso9_ke hoach dau thau 30-6-2010" xfId="5373" xr:uid="{00000000-0005-0000-0000-00005D160000}"/>
    <cellStyle name="T_Book1_09f_TienluongThannhaso9_ke hoach dau thau 30-6-2010 2" xfId="5374" xr:uid="{00000000-0005-0000-0000-00005E160000}"/>
    <cellStyle name="T_Book1_09f_TienluongThannhaso9_ke hoach dau thau 30-6-2010 2 2" xfId="5375" xr:uid="{00000000-0005-0000-0000-00005F160000}"/>
    <cellStyle name="T_Book1_09f_TienluongThannhaso9_ke hoach dau thau 30-6-2010_BIEU KE HOACH  2015 (KTN 6.11 sua)" xfId="5376" xr:uid="{00000000-0005-0000-0000-000060160000}"/>
    <cellStyle name="T_Book1_09f_TienluongThannhaso9_KH Von 2012 gui BKH 1" xfId="5377" xr:uid="{00000000-0005-0000-0000-000061160000}"/>
    <cellStyle name="T_Book1_09f_TienluongThannhaso9_KH Von 2012 gui BKH 1 2" xfId="5378" xr:uid="{00000000-0005-0000-0000-000062160000}"/>
    <cellStyle name="T_Book1_09f_TienluongThannhaso9_KH Von 2012 gui BKH 1 2 2" xfId="5379" xr:uid="{00000000-0005-0000-0000-000063160000}"/>
    <cellStyle name="T_Book1_09f_TienluongThannhaso9_KH Von 2012 gui BKH 1_BIEU KE HOACH  2015 (KTN 6.11 sua)" xfId="5380" xr:uid="{00000000-0005-0000-0000-000064160000}"/>
    <cellStyle name="T_Book1_09f_TienluongThannhaso9_QD ke hoach dau thau" xfId="5381" xr:uid="{00000000-0005-0000-0000-000065160000}"/>
    <cellStyle name="T_Book1_09f_TienluongThannhaso9_QD ke hoach dau thau 2" xfId="5382" xr:uid="{00000000-0005-0000-0000-000066160000}"/>
    <cellStyle name="T_Book1_09f_TienluongThannhaso9_QD ke hoach dau thau 2 2" xfId="5383" xr:uid="{00000000-0005-0000-0000-000067160000}"/>
    <cellStyle name="T_Book1_09f_TienluongThannhaso9_QD ke hoach dau thau_BIEU KE HOACH  2015 (KTN 6.11 sua)" xfId="5384" xr:uid="{00000000-0005-0000-0000-000068160000}"/>
    <cellStyle name="T_Book1_09f_TienluongThannhaso9_Ra soat KH von 2011 (Huy-11-11-11)" xfId="5385" xr:uid="{00000000-0005-0000-0000-000069160000}"/>
    <cellStyle name="T_Book1_09f_TienluongThannhaso9_Ra soat KH von 2011 (Huy-11-11-11) 2" xfId="5386" xr:uid="{00000000-0005-0000-0000-00006A160000}"/>
    <cellStyle name="T_Book1_09f_TienluongThannhaso9_Ra soat KH von 2011 (Huy-11-11-11) 2 2" xfId="5387" xr:uid="{00000000-0005-0000-0000-00006B160000}"/>
    <cellStyle name="T_Book1_09f_TienluongThannhaso9_Ra soat KH von 2011 (Huy-11-11-11)_BIEU KE HOACH  2015 (KTN 6.11 sua)" xfId="5388" xr:uid="{00000000-0005-0000-0000-00006C160000}"/>
    <cellStyle name="T_Book1_09f_TienluongThannhaso9_tinh toan hoang ha" xfId="5389" xr:uid="{00000000-0005-0000-0000-00006D160000}"/>
    <cellStyle name="T_Book1_09f_TienluongThannhaso9_tinh toan hoang ha 2" xfId="5390" xr:uid="{00000000-0005-0000-0000-00006E160000}"/>
    <cellStyle name="T_Book1_09f_TienluongThannhaso9_tinh toan hoang ha 2 2" xfId="5391" xr:uid="{00000000-0005-0000-0000-00006F160000}"/>
    <cellStyle name="T_Book1_09f_TienluongThannhaso9_tinh toan hoang ha_BIEU KE HOACH  2015 (KTN 6.11 sua)" xfId="5392" xr:uid="{00000000-0005-0000-0000-000070160000}"/>
    <cellStyle name="T_Book1_09f_TienluongThannhaso9_Tong von ĐTPT" xfId="5393" xr:uid="{00000000-0005-0000-0000-000071160000}"/>
    <cellStyle name="T_Book1_09f_TienluongThannhaso9_Tong von ĐTPT 2" xfId="5394" xr:uid="{00000000-0005-0000-0000-000072160000}"/>
    <cellStyle name="T_Book1_09f_TienluongThannhaso9_Tong von ĐTPT 2 2" xfId="5395" xr:uid="{00000000-0005-0000-0000-000073160000}"/>
    <cellStyle name="T_Book1_09f_TienluongThannhaso9_Tong von ĐTPT_BIEU KE HOACH  2015 (KTN 6.11 sua)" xfId="5396" xr:uid="{00000000-0005-0000-0000-000074160000}"/>
    <cellStyle name="T_Book1_09f_TienluongThannhaso9_Viec Huy dang lam" xfId="5397" xr:uid="{00000000-0005-0000-0000-000075160000}"/>
    <cellStyle name="T_Book1_09f_TienluongThannhaso9_Viec Huy dang lam_CT 134" xfId="5398" xr:uid="{00000000-0005-0000-0000-000076160000}"/>
    <cellStyle name="T_Book1_1" xfId="5399" xr:uid="{00000000-0005-0000-0000-000077160000}"/>
    <cellStyle name="T_Book1_1 2" xfId="5400" xr:uid="{00000000-0005-0000-0000-000078160000}"/>
    <cellStyle name="T_Book1_1 2 2" xfId="5401" xr:uid="{00000000-0005-0000-0000-000079160000}"/>
    <cellStyle name="T_Book1_1 3" xfId="5402" xr:uid="{00000000-0005-0000-0000-00007A160000}"/>
    <cellStyle name="T_Book1_1 4" xfId="5403" xr:uid="{00000000-0005-0000-0000-00007B160000}"/>
    <cellStyle name="T_Book1_1_Bao cao danh muc cac cong trinh tren dia ban huyen 4-2010" xfId="5404" xr:uid="{00000000-0005-0000-0000-00007C160000}"/>
    <cellStyle name="T_Book1_1_Bao cao TPCP" xfId="5405" xr:uid="{00000000-0005-0000-0000-00007D160000}"/>
    <cellStyle name="T_Book1_1_Bao cao TPCP 2" xfId="5406" xr:uid="{00000000-0005-0000-0000-00007E160000}"/>
    <cellStyle name="T_Book1_1_Bao cao TPCP 2 2" xfId="5407" xr:uid="{00000000-0005-0000-0000-00007F160000}"/>
    <cellStyle name="T_Book1_1_Bao cao TPCP_BIEU KE HOACH  2015 (KTN 6.11 sua)" xfId="5408" xr:uid="{00000000-0005-0000-0000-000080160000}"/>
    <cellStyle name="T_Book1_1_bao_cao_TH_th_cong_tac_dau_thau_-_ngay251209" xfId="5409" xr:uid="{00000000-0005-0000-0000-000081160000}"/>
    <cellStyle name="T_Book1_1_Bieu chi tieu KH 2014 (Huy-04-11)" xfId="5410" xr:uid="{00000000-0005-0000-0000-000082160000}"/>
    <cellStyle name="T_Book1_1_BIEU KE HOACH  2015 (KTN 6.11 sua)" xfId="5411" xr:uid="{00000000-0005-0000-0000-000083160000}"/>
    <cellStyle name="T_Book1_1_bieu ke hoach dau thau" xfId="5412" xr:uid="{00000000-0005-0000-0000-000084160000}"/>
    <cellStyle name="T_Book1_1_bieu ke hoach dau thau 2" xfId="5413" xr:uid="{00000000-0005-0000-0000-000085160000}"/>
    <cellStyle name="T_Book1_1_bieu ke hoach dau thau truong mam non SKH" xfId="5414" xr:uid="{00000000-0005-0000-0000-000086160000}"/>
    <cellStyle name="T_Book1_1_bieu ke hoach dau thau truong mam non SKH 2" xfId="5415" xr:uid="{00000000-0005-0000-0000-000087160000}"/>
    <cellStyle name="T_Book1_1_bieu ke hoach dau thau truong mam non SKH_BIEU KE HOACH  2015 (KTN 6.11 sua)" xfId="5416" xr:uid="{00000000-0005-0000-0000-000088160000}"/>
    <cellStyle name="T_Book1_1_bieu ke hoach dau thau_BIEU KE HOACH  2015 (KTN 6.11 sua)" xfId="5417" xr:uid="{00000000-0005-0000-0000-000089160000}"/>
    <cellStyle name="T_Book1_1_bieu tong hop lai kh von 2011 gui phong TH-KTDN" xfId="5418" xr:uid="{00000000-0005-0000-0000-00008A160000}"/>
    <cellStyle name="T_Book1_1_bieu tong hop lai kh von 2011 gui phong TH-KTDN 2" xfId="5419" xr:uid="{00000000-0005-0000-0000-00008B160000}"/>
    <cellStyle name="T_Book1_1_bieu tong hop lai kh von 2011 gui phong TH-KTDN 2 2" xfId="5420" xr:uid="{00000000-0005-0000-0000-00008C160000}"/>
    <cellStyle name="T_Book1_1_bieu tong hop lai kh von 2011 gui phong TH-KTDN_BIEU KE HOACH  2015 (KTN 6.11 sua)" xfId="5421" xr:uid="{00000000-0005-0000-0000-00008D160000}"/>
    <cellStyle name="T_Book1_1_BIỂU TỔNG HỢP LẦN CUỐI SỬA THEO NGHI QUYẾT SỐ 81" xfId="5422" xr:uid="{00000000-0005-0000-0000-00008E160000}"/>
    <cellStyle name="T_Book1_1_Bieu tong hop nhu cau ung 2011 da chon loc -Mien nui" xfId="5423" xr:uid="{00000000-0005-0000-0000-00008F160000}"/>
    <cellStyle name="T_Book1_1_Bieu tong hop nhu cau ung 2011 da chon loc -Mien nui 2" xfId="5424" xr:uid="{00000000-0005-0000-0000-000090160000}"/>
    <cellStyle name="T_Book1_1_Bieu tong hop nhu cau ung 2011 da chon loc -Mien nui_CT 134" xfId="5425" xr:uid="{00000000-0005-0000-0000-000091160000}"/>
    <cellStyle name="T_Book1_1_Book1" xfId="5426" xr:uid="{00000000-0005-0000-0000-000092160000}"/>
    <cellStyle name="T_Book1_1_Book1 2" xfId="5427" xr:uid="{00000000-0005-0000-0000-000093160000}"/>
    <cellStyle name="T_Book1_1_Book1 3" xfId="5428" xr:uid="{00000000-0005-0000-0000-000094160000}"/>
    <cellStyle name="T_Book1_1_Book1_1" xfId="5429" xr:uid="{00000000-0005-0000-0000-000095160000}"/>
    <cellStyle name="T_Book1_1_Book1_1 2" xfId="5430" xr:uid="{00000000-0005-0000-0000-000096160000}"/>
    <cellStyle name="T_Book1_1_Book1_1 2 2" xfId="5431" xr:uid="{00000000-0005-0000-0000-000097160000}"/>
    <cellStyle name="T_Book1_1_Book1_1_Bao cao TPCP" xfId="5432" xr:uid="{00000000-0005-0000-0000-000098160000}"/>
    <cellStyle name="T_Book1_1_Book1_1_BIEU KE HOACH  2015 (KTN 6.11 sua)" xfId="5433" xr:uid="{00000000-0005-0000-0000-000099160000}"/>
    <cellStyle name="T_Book1_1_Book1_1_dự toán 30a 2013" xfId="5434" xr:uid="{00000000-0005-0000-0000-00009A160000}"/>
    <cellStyle name="T_Book1_1_Book1_1_Ke hoach 2010 (theo doi 11-8-2010)" xfId="5435" xr:uid="{00000000-0005-0000-0000-00009B160000}"/>
    <cellStyle name="T_Book1_1_Book1_1_ke hoach dau thau 30-6-2010" xfId="5436" xr:uid="{00000000-0005-0000-0000-00009C160000}"/>
    <cellStyle name="T_Book1_1_Book1_1_ke hoach dau thau 30-6-2010 2" xfId="5437" xr:uid="{00000000-0005-0000-0000-00009D160000}"/>
    <cellStyle name="T_Book1_1_Book1_1_ke hoach dau thau 30-6-2010_BIEU KE HOACH  2015 (KTN 6.11 sua)" xfId="5438" xr:uid="{00000000-0005-0000-0000-00009E160000}"/>
    <cellStyle name="T_Book1_1_Book1_1_Ra soat KH von 2011 (Huy-11-11-11)" xfId="5439" xr:uid="{00000000-0005-0000-0000-00009F160000}"/>
    <cellStyle name="T_Book1_1_Book1_1_Ra soat KH von 2011 (Huy-11-11-11) 2" xfId="5440" xr:uid="{00000000-0005-0000-0000-0000A0160000}"/>
    <cellStyle name="T_Book1_1_Book1_1_Ra soat KH von 2011 (Huy-11-11-11) 2 2" xfId="5441" xr:uid="{00000000-0005-0000-0000-0000A1160000}"/>
    <cellStyle name="T_Book1_1_Book1_1_Ra soat KH von 2011 (Huy-11-11-11)_BIEU KE HOACH  2015 (KTN 6.11 sua)" xfId="5442" xr:uid="{00000000-0005-0000-0000-0000A2160000}"/>
    <cellStyle name="T_Book1_1_Book1_1_Viec Huy dang lam" xfId="5443" xr:uid="{00000000-0005-0000-0000-0000A3160000}"/>
    <cellStyle name="T_Book1_1_Book1_2" xfId="5444" xr:uid="{00000000-0005-0000-0000-0000A4160000}"/>
    <cellStyle name="T_Book1_1_Book1_2 2" xfId="5445" xr:uid="{00000000-0005-0000-0000-0000A5160000}"/>
    <cellStyle name="T_Book1_1_Book1_2_BIEU KE HOACH  2015 (KTN 6.11 sua)" xfId="5446" xr:uid="{00000000-0005-0000-0000-0000A6160000}"/>
    <cellStyle name="T_Book1_1_Book1_2_Ke hoach 2010 (theo doi 11-8-2010)" xfId="5447" xr:uid="{00000000-0005-0000-0000-0000A7160000}"/>
    <cellStyle name="T_Book1_1_Book1_2_Ke hoach 2010 (theo doi 11-8-2010) 2" xfId="5448" xr:uid="{00000000-0005-0000-0000-0000A8160000}"/>
    <cellStyle name="T_Book1_1_Book1_2_Ke hoach 2010 (theo doi 11-8-2010)_BIEU KE HOACH  2015 (KTN 6.11 sua)" xfId="5449" xr:uid="{00000000-0005-0000-0000-0000A9160000}"/>
    <cellStyle name="T_Book1_1_Book1_3" xfId="5450" xr:uid="{00000000-0005-0000-0000-0000AA160000}"/>
    <cellStyle name="T_Book1_1_Book1_3 2" xfId="5451" xr:uid="{00000000-0005-0000-0000-0000AB160000}"/>
    <cellStyle name="T_Book1_1_Book1_3 2 2" xfId="5452" xr:uid="{00000000-0005-0000-0000-0000AC160000}"/>
    <cellStyle name="T_Book1_1_Book1_3_BIEU KE HOACH  2015 (KTN 6.11 sua)" xfId="5453" xr:uid="{00000000-0005-0000-0000-0000AD160000}"/>
    <cellStyle name="T_Book1_1_Book1_Bao cao 9 thang  XDCB" xfId="5454" xr:uid="{00000000-0005-0000-0000-0000AE160000}"/>
    <cellStyle name="T_Book1_1_Book1_Bao cao phòng lao động phụ lục 3" xfId="5455" xr:uid="{00000000-0005-0000-0000-0000AF160000}"/>
    <cellStyle name="T_Book1_1_Book1_Bao cao TPCP" xfId="5456" xr:uid="{00000000-0005-0000-0000-0000B0160000}"/>
    <cellStyle name="T_Book1_1_Book1_Bao cao TPCP 2" xfId="5457" xr:uid="{00000000-0005-0000-0000-0000B1160000}"/>
    <cellStyle name="T_Book1_1_Book1_Bao cao TPCP_BIEU KE HOACH  2015 (KTN 6.11 sua)" xfId="5458" xr:uid="{00000000-0005-0000-0000-0000B2160000}"/>
    <cellStyle name="T_Book1_1_Book1_DTTD chieng chan Tham lai 29-9-2009" xfId="5459" xr:uid="{00000000-0005-0000-0000-0000B3160000}"/>
    <cellStyle name="T_Book1_1_Book1_dự toán 30a 2013" xfId="5460" xr:uid="{00000000-0005-0000-0000-0000B4160000}"/>
    <cellStyle name="T_Book1_1_Book1_Ke hoach 2010 (theo doi 11-8-2010)" xfId="5461" xr:uid="{00000000-0005-0000-0000-0000B5160000}"/>
    <cellStyle name="T_Book1_1_Book1_Ke hoach 2010 (theo doi 11-8-2010) 2" xfId="5462" xr:uid="{00000000-0005-0000-0000-0000B6160000}"/>
    <cellStyle name="T_Book1_1_Book1_Ke hoach 2010 (theo doi 11-8-2010)_BIEU KE HOACH  2015 (KTN 6.11 sua)" xfId="5463" xr:uid="{00000000-0005-0000-0000-0000B7160000}"/>
    <cellStyle name="T_Book1_1_Book1_ke hoach dau thau 30-6-2010" xfId="5464" xr:uid="{00000000-0005-0000-0000-0000B8160000}"/>
    <cellStyle name="T_Book1_1_Book1_ke hoach dau thau 30-6-2010 2" xfId="5465" xr:uid="{00000000-0005-0000-0000-0000B9160000}"/>
    <cellStyle name="T_Book1_1_Book1_ke hoach dau thau 30-6-2010 2 2" xfId="5466" xr:uid="{00000000-0005-0000-0000-0000BA160000}"/>
    <cellStyle name="T_Book1_1_Book1_ke hoach dau thau 30-6-2010_BIEU KE HOACH  2015 (KTN 6.11 sua)" xfId="5467" xr:uid="{00000000-0005-0000-0000-0000BB160000}"/>
    <cellStyle name="T_Book1_1_Book1_KH Von 2012 gui BKH 1" xfId="5468" xr:uid="{00000000-0005-0000-0000-0000BC160000}"/>
    <cellStyle name="T_Book1_1_Book1_KH Von 2012 gui BKH 1 2" xfId="5469" xr:uid="{00000000-0005-0000-0000-0000BD160000}"/>
    <cellStyle name="T_Book1_1_Book1_KH Von 2012 gui BKH 1_BIEU KE HOACH  2015 (KTN 6.11 sua)" xfId="5470" xr:uid="{00000000-0005-0000-0000-0000BE160000}"/>
    <cellStyle name="T_Book1_1_Book1_KH Von 2012 gui BKH 2" xfId="5471" xr:uid="{00000000-0005-0000-0000-0000BF160000}"/>
    <cellStyle name="T_Book1_1_Book1_KH Von 2012 gui BKH 2 2" xfId="5472" xr:uid="{00000000-0005-0000-0000-0000C0160000}"/>
    <cellStyle name="T_Book1_1_Book1_KH Von 2012 gui BKH 2_BIEU KE HOACH  2015 (KTN 6.11 sua)" xfId="5473" xr:uid="{00000000-0005-0000-0000-0000C1160000}"/>
    <cellStyle name="T_Book1_1_Book1_Ra soat KH von 2011 (Huy-11-11-11)" xfId="5474" xr:uid="{00000000-0005-0000-0000-0000C2160000}"/>
    <cellStyle name="T_Book1_1_Book1_Ra soat KH von 2011 (Huy-11-11-11) 2" xfId="5475" xr:uid="{00000000-0005-0000-0000-0000C3160000}"/>
    <cellStyle name="T_Book1_1_Book1_Ra soat KH von 2011 (Huy-11-11-11) 2 2" xfId="5476" xr:uid="{00000000-0005-0000-0000-0000C4160000}"/>
    <cellStyle name="T_Book1_1_Book1_Ra soat KH von 2011 (Huy-11-11-11)_BIEU KE HOACH  2015 (KTN 6.11 sua)" xfId="5477" xr:uid="{00000000-0005-0000-0000-0000C5160000}"/>
    <cellStyle name="T_Book1_1_Book1_Viec Huy dang lam" xfId="5478" xr:uid="{00000000-0005-0000-0000-0000C6160000}"/>
    <cellStyle name="T_Book1_1_Book1_Viec Huy dang lam_CT 134" xfId="5479" xr:uid="{00000000-0005-0000-0000-0000C7160000}"/>
    <cellStyle name="T_Book1_1_Can ho 2p phai goc 0.5" xfId="5480" xr:uid="{00000000-0005-0000-0000-0000C8160000}"/>
    <cellStyle name="T_Book1_1_Chi tieu KH nam 2009" xfId="5481" xr:uid="{00000000-0005-0000-0000-0000C9160000}"/>
    <cellStyle name="T_Book1_1_Chi tieu KH nam 2009 2" xfId="5482" xr:uid="{00000000-0005-0000-0000-0000CA160000}"/>
    <cellStyle name="T_Book1_1_Chi tieu KH nam 2009_BIEU KE HOACH  2015 (KTN 6.11 sua)" xfId="5483" xr:uid="{00000000-0005-0000-0000-0000CB160000}"/>
    <cellStyle name="T_Book1_1_cong bo gia VLXD thang 4" xfId="5484" xr:uid="{00000000-0005-0000-0000-0000CC160000}"/>
    <cellStyle name="T_Book1_1_cong bo gia VLXD thang 4 2" xfId="5485" xr:uid="{00000000-0005-0000-0000-0000CD160000}"/>
    <cellStyle name="T_Book1_1_cong bo gia VLXD thang 4 2 2" xfId="5486" xr:uid="{00000000-0005-0000-0000-0000CE160000}"/>
    <cellStyle name="T_Book1_1_cong bo gia VLXD thang 4_BIEU KE HOACH  2015 (KTN 6.11 sua)" xfId="5487" xr:uid="{00000000-0005-0000-0000-0000CF160000}"/>
    <cellStyle name="T_Book1_1_Copy of Biểu BC điều chỉnh chỉ tiêu NN các huyện chia tách 404 ngay 23.5" xfId="5488" xr:uid="{00000000-0005-0000-0000-0000D0160000}"/>
    <cellStyle name="T_Book1_1_Copy of KH PHAN BO VON ĐỐI ỨNG NAM 2011 (30 TY phuong án gop WB)" xfId="5489" xr:uid="{00000000-0005-0000-0000-0000D1160000}"/>
    <cellStyle name="T_Book1_1_Copy of KH PHAN BO VON ĐỐI ỨNG NAM 2011 (30 TY phuong án gop WB) 2" xfId="5490" xr:uid="{00000000-0005-0000-0000-0000D2160000}"/>
    <cellStyle name="T_Book1_1_Copy of KH PHAN BO VON ĐỐI ỨNG NAM 2011 (30 TY phuong án gop WB) 2 2" xfId="5491" xr:uid="{00000000-0005-0000-0000-0000D3160000}"/>
    <cellStyle name="T_Book1_1_Copy of KH PHAN BO VON ĐỐI ỨNG NAM 2011 (30 TY phuong án gop WB)_BIEU KE HOACH  2015 (KTN 6.11 sua)" xfId="5492" xr:uid="{00000000-0005-0000-0000-0000D4160000}"/>
    <cellStyle name="T_Book1_1_CPK" xfId="5493" xr:uid="{00000000-0005-0000-0000-0000D5160000}"/>
    <cellStyle name="T_Book1_1_CPK 2" xfId="8623" xr:uid="{00000000-0005-0000-0000-0000D6160000}"/>
    <cellStyle name="T_Book1_1_CPK_Bieu chi tieu KH 2014 (Huy-04-11)" xfId="5494" xr:uid="{00000000-0005-0000-0000-0000D7160000}"/>
    <cellStyle name="T_Book1_1_CPK_Bieu chi tieu KH 2014 (Huy-04-11) 2" xfId="5495" xr:uid="{00000000-0005-0000-0000-0000D8160000}"/>
    <cellStyle name="T_Book1_1_CPK_bieu ke hoach dau thau" xfId="5496" xr:uid="{00000000-0005-0000-0000-0000D9160000}"/>
    <cellStyle name="T_Book1_1_CPK_bieu ke hoach dau thau 2" xfId="5497" xr:uid="{00000000-0005-0000-0000-0000DA160000}"/>
    <cellStyle name="T_Book1_1_CPK_bieu ke hoach dau thau 2 2" xfId="5498" xr:uid="{00000000-0005-0000-0000-0000DB160000}"/>
    <cellStyle name="T_Book1_1_CPK_bieu ke hoach dau thau truong mam non SKH" xfId="5499" xr:uid="{00000000-0005-0000-0000-0000DC160000}"/>
    <cellStyle name="T_Book1_1_CPK_bieu ke hoach dau thau truong mam non SKH 2" xfId="5500" xr:uid="{00000000-0005-0000-0000-0000DD160000}"/>
    <cellStyle name="T_Book1_1_CPK_bieu ke hoach dau thau truong mam non SKH 2 2" xfId="5501" xr:uid="{00000000-0005-0000-0000-0000DE160000}"/>
    <cellStyle name="T_Book1_1_CPK_bieu ke hoach dau thau truong mam non SKH_BIEU KE HOACH  2015 (KTN 6.11 sua)" xfId="5502" xr:uid="{00000000-0005-0000-0000-0000DF160000}"/>
    <cellStyle name="T_Book1_1_CPK_bieu ke hoach dau thau_BIEU KE HOACH  2015 (KTN 6.11 sua)" xfId="5503" xr:uid="{00000000-0005-0000-0000-0000E0160000}"/>
    <cellStyle name="T_Book1_1_CPK_bieu tong hop lai kh von 2011 gui phong TH-KTDN" xfId="5504" xr:uid="{00000000-0005-0000-0000-0000E1160000}"/>
    <cellStyle name="T_Book1_1_CPK_bieu tong hop lai kh von 2011 gui phong TH-KTDN 2" xfId="5505" xr:uid="{00000000-0005-0000-0000-0000E2160000}"/>
    <cellStyle name="T_Book1_1_CPK_bieu tong hop lai kh von 2011 gui phong TH-KTDN 2 2" xfId="5506" xr:uid="{00000000-0005-0000-0000-0000E3160000}"/>
    <cellStyle name="T_Book1_1_CPK_bieu tong hop lai kh von 2011 gui phong TH-KTDN_BIEU KE HOACH  2015 (KTN 6.11 sua)" xfId="5507" xr:uid="{00000000-0005-0000-0000-0000E4160000}"/>
    <cellStyle name="T_Book1_1_CPK_Book1" xfId="5508" xr:uid="{00000000-0005-0000-0000-0000E5160000}"/>
    <cellStyle name="T_Book1_1_CPK_Book1 2" xfId="5509" xr:uid="{00000000-0005-0000-0000-0000E6160000}"/>
    <cellStyle name="T_Book1_1_CPK_Book1 2 2" xfId="5510" xr:uid="{00000000-0005-0000-0000-0000E7160000}"/>
    <cellStyle name="T_Book1_1_CPK_Book1_BIEU KE HOACH  2015 (KTN 6.11 sua)" xfId="5511" xr:uid="{00000000-0005-0000-0000-0000E8160000}"/>
    <cellStyle name="T_Book1_1_CPK_Book1_Ke hoach 2010 (theo doi 11-8-2010)" xfId="5512" xr:uid="{00000000-0005-0000-0000-0000E9160000}"/>
    <cellStyle name="T_Book1_1_CPK_Book1_Ke hoach 2010 (theo doi 11-8-2010) 2" xfId="5513" xr:uid="{00000000-0005-0000-0000-0000EA160000}"/>
    <cellStyle name="T_Book1_1_CPK_Book1_Ke hoach 2010 (theo doi 11-8-2010) 2 2" xfId="5514" xr:uid="{00000000-0005-0000-0000-0000EB160000}"/>
    <cellStyle name="T_Book1_1_CPK_Book1_Ke hoach 2010 (theo doi 11-8-2010)_BIEU KE HOACH  2015 (KTN 6.11 sua)" xfId="5515" xr:uid="{00000000-0005-0000-0000-0000EC160000}"/>
    <cellStyle name="T_Book1_1_CPK_Book1_ke hoach dau thau 30-6-2010" xfId="5516" xr:uid="{00000000-0005-0000-0000-0000ED160000}"/>
    <cellStyle name="T_Book1_1_CPK_Book1_ke hoach dau thau 30-6-2010 2" xfId="5517" xr:uid="{00000000-0005-0000-0000-0000EE160000}"/>
    <cellStyle name="T_Book1_1_CPK_Book1_ke hoach dau thau 30-6-2010 2 2" xfId="5518" xr:uid="{00000000-0005-0000-0000-0000EF160000}"/>
    <cellStyle name="T_Book1_1_CPK_Book1_ke hoach dau thau 30-6-2010_BIEU KE HOACH  2015 (KTN 6.11 sua)" xfId="5519" xr:uid="{00000000-0005-0000-0000-0000F0160000}"/>
    <cellStyle name="T_Book1_1_CPK_Copy of KH PHAN BO VON ĐỐI ỨNG NAM 2011 (30 TY phuong án gop WB)" xfId="5520" xr:uid="{00000000-0005-0000-0000-0000F1160000}"/>
    <cellStyle name="T_Book1_1_CPK_Copy of KH PHAN BO VON ĐỐI ỨNG NAM 2011 (30 TY phuong án gop WB) 2" xfId="5521" xr:uid="{00000000-0005-0000-0000-0000F2160000}"/>
    <cellStyle name="T_Book1_1_CPK_Copy of KH PHAN BO VON ĐỐI ỨNG NAM 2011 (30 TY phuong án gop WB) 2 2" xfId="5522" xr:uid="{00000000-0005-0000-0000-0000F3160000}"/>
    <cellStyle name="T_Book1_1_CPK_Copy of KH PHAN BO VON ĐỐI ỨNG NAM 2011 (30 TY phuong án gop WB)_BIEU KE HOACH  2015 (KTN 6.11 sua)" xfId="5523" xr:uid="{00000000-0005-0000-0000-0000F4160000}"/>
    <cellStyle name="T_Book1_1_CPK_DTTD chieng chan Tham lai 29-9-2009" xfId="5524" xr:uid="{00000000-0005-0000-0000-0000F5160000}"/>
    <cellStyle name="T_Book1_1_CPK_DTTD chieng chan Tham lai 29-9-2009 2" xfId="5525" xr:uid="{00000000-0005-0000-0000-0000F6160000}"/>
    <cellStyle name="T_Book1_1_CPK_DTTD chieng chan Tham lai 29-9-2009 2 2" xfId="5526" xr:uid="{00000000-0005-0000-0000-0000F7160000}"/>
    <cellStyle name="T_Book1_1_CPK_DTTD chieng chan Tham lai 29-9-2009_BIEU KE HOACH  2015 (KTN 6.11 sua)" xfId="5527" xr:uid="{00000000-0005-0000-0000-0000F8160000}"/>
    <cellStyle name="T_Book1_1_CPK_dự toán 30a 2013" xfId="5528" xr:uid="{00000000-0005-0000-0000-0000F9160000}"/>
    <cellStyle name="T_Book1_1_CPK_Du toan nuoc San Thang (GD2)" xfId="5529" xr:uid="{00000000-0005-0000-0000-0000FA160000}"/>
    <cellStyle name="T_Book1_1_CPK_Du toan nuoc San Thang (GD2) 2" xfId="5530" xr:uid="{00000000-0005-0000-0000-0000FB160000}"/>
    <cellStyle name="T_Book1_1_CPK_Du toan nuoc San Thang (GD2) 2 2" xfId="5531" xr:uid="{00000000-0005-0000-0000-0000FC160000}"/>
    <cellStyle name="T_Book1_1_CPK_Du toan nuoc San Thang (GD2)_BIEU KE HOACH  2015 (KTN 6.11 sua)" xfId="5532" xr:uid="{00000000-0005-0000-0000-0000FD160000}"/>
    <cellStyle name="T_Book1_1_CPK_Ke hoach 2010 (theo doi 11-8-2010)" xfId="5533" xr:uid="{00000000-0005-0000-0000-0000FE160000}"/>
    <cellStyle name="T_Book1_1_CPK_Ke hoach 2010 (theo doi 11-8-2010) 2" xfId="5534" xr:uid="{00000000-0005-0000-0000-0000FF160000}"/>
    <cellStyle name="T_Book1_1_CPK_Ke hoach 2010 (theo doi 11-8-2010) 2 2" xfId="5535" xr:uid="{00000000-0005-0000-0000-000000170000}"/>
    <cellStyle name="T_Book1_1_CPK_Ke hoach 2010 (theo doi 11-8-2010)_BIEU KE HOACH  2015 (KTN 6.11 sua)" xfId="5536" xr:uid="{00000000-0005-0000-0000-000001170000}"/>
    <cellStyle name="T_Book1_1_CPK_ke hoach dau thau 30-6-2010" xfId="5537" xr:uid="{00000000-0005-0000-0000-000002170000}"/>
    <cellStyle name="T_Book1_1_CPK_ke hoach dau thau 30-6-2010 2" xfId="5538" xr:uid="{00000000-0005-0000-0000-000003170000}"/>
    <cellStyle name="T_Book1_1_CPK_ke hoach dau thau 30-6-2010 2 2" xfId="5539" xr:uid="{00000000-0005-0000-0000-000004170000}"/>
    <cellStyle name="T_Book1_1_CPK_ke hoach dau thau 30-6-2010_BIEU KE HOACH  2015 (KTN 6.11 sua)" xfId="5540" xr:uid="{00000000-0005-0000-0000-000005170000}"/>
    <cellStyle name="T_Book1_1_CPK_KH Von 2012 gui BKH 1" xfId="5541" xr:uid="{00000000-0005-0000-0000-000006170000}"/>
    <cellStyle name="T_Book1_1_CPK_KH Von 2012 gui BKH 1 2" xfId="5542" xr:uid="{00000000-0005-0000-0000-000007170000}"/>
    <cellStyle name="T_Book1_1_CPK_KH Von 2012 gui BKH 1 2 2" xfId="5543" xr:uid="{00000000-0005-0000-0000-000008170000}"/>
    <cellStyle name="T_Book1_1_CPK_KH Von 2012 gui BKH 1_BIEU KE HOACH  2015 (KTN 6.11 sua)" xfId="5544" xr:uid="{00000000-0005-0000-0000-000009170000}"/>
    <cellStyle name="T_Book1_1_CPK_QD ke hoach dau thau" xfId="5545" xr:uid="{00000000-0005-0000-0000-00000A170000}"/>
    <cellStyle name="T_Book1_1_CPK_QD ke hoach dau thau 2" xfId="5546" xr:uid="{00000000-0005-0000-0000-00000B170000}"/>
    <cellStyle name="T_Book1_1_CPK_QD ke hoach dau thau 2 2" xfId="5547" xr:uid="{00000000-0005-0000-0000-00000C170000}"/>
    <cellStyle name="T_Book1_1_CPK_QD ke hoach dau thau_BIEU KE HOACH  2015 (KTN 6.11 sua)" xfId="5548" xr:uid="{00000000-0005-0000-0000-00000D170000}"/>
    <cellStyle name="T_Book1_1_CPK_Ra soat KH von 2011 (Huy-11-11-11)" xfId="5549" xr:uid="{00000000-0005-0000-0000-00000E170000}"/>
    <cellStyle name="T_Book1_1_CPK_Ra soat KH von 2011 (Huy-11-11-11) 2" xfId="5550" xr:uid="{00000000-0005-0000-0000-00000F170000}"/>
    <cellStyle name="T_Book1_1_CPK_Ra soat KH von 2011 (Huy-11-11-11) 2 2" xfId="5551" xr:uid="{00000000-0005-0000-0000-000010170000}"/>
    <cellStyle name="T_Book1_1_CPK_Ra soat KH von 2011 (Huy-11-11-11)_BIEU KE HOACH  2015 (KTN 6.11 sua)" xfId="5552" xr:uid="{00000000-0005-0000-0000-000011170000}"/>
    <cellStyle name="T_Book1_1_CPK_tinh toan hoang ha" xfId="5553" xr:uid="{00000000-0005-0000-0000-000012170000}"/>
    <cellStyle name="T_Book1_1_CPK_tinh toan hoang ha 2" xfId="5554" xr:uid="{00000000-0005-0000-0000-000013170000}"/>
    <cellStyle name="T_Book1_1_CPK_tinh toan hoang ha 2 2" xfId="5555" xr:uid="{00000000-0005-0000-0000-000014170000}"/>
    <cellStyle name="T_Book1_1_CPK_tinh toan hoang ha_BIEU KE HOACH  2015 (KTN 6.11 sua)" xfId="5556" xr:uid="{00000000-0005-0000-0000-000015170000}"/>
    <cellStyle name="T_Book1_1_CPK_Tong von ĐTPT" xfId="5557" xr:uid="{00000000-0005-0000-0000-000016170000}"/>
    <cellStyle name="T_Book1_1_CPK_Tong von ĐTPT 2" xfId="5558" xr:uid="{00000000-0005-0000-0000-000017170000}"/>
    <cellStyle name="T_Book1_1_CPK_Tong von ĐTPT 2 2" xfId="5559" xr:uid="{00000000-0005-0000-0000-000018170000}"/>
    <cellStyle name="T_Book1_1_CPK_Tong von ĐTPT_BIEU KE HOACH  2015 (KTN 6.11 sua)" xfId="5560" xr:uid="{00000000-0005-0000-0000-000019170000}"/>
    <cellStyle name="T_Book1_1_CPK_Viec Huy dang lam" xfId="5561" xr:uid="{00000000-0005-0000-0000-00001A170000}"/>
    <cellStyle name="T_Book1_1_CPK_Viec Huy dang lam_CT 134" xfId="5562" xr:uid="{00000000-0005-0000-0000-00001B170000}"/>
    <cellStyle name="T_Book1_1_dang vien mói" xfId="5563" xr:uid="{00000000-0005-0000-0000-00001C170000}"/>
    <cellStyle name="T_Book1_1_Danh Mục KCM trinh BKH 2011 (BS 30A)" xfId="5564" xr:uid="{00000000-0005-0000-0000-00001D170000}"/>
    <cellStyle name="T_Book1_1_DT 1751 Muong Khoa" xfId="5565" xr:uid="{00000000-0005-0000-0000-00001E170000}"/>
    <cellStyle name="T_Book1_1_DT Nam vai" xfId="5566" xr:uid="{00000000-0005-0000-0000-00001F170000}"/>
    <cellStyle name="T_Book1_1_DT Nam vai_bieu ke hoach dau thau" xfId="5567" xr:uid="{00000000-0005-0000-0000-000020170000}"/>
    <cellStyle name="T_Book1_1_DT Nam vai_bieu ke hoach dau thau truong mam non SKH" xfId="5568" xr:uid="{00000000-0005-0000-0000-000021170000}"/>
    <cellStyle name="T_Book1_1_DT Nam vai_Book1" xfId="5569" xr:uid="{00000000-0005-0000-0000-000022170000}"/>
    <cellStyle name="T_Book1_1_DT Nam vai_DTTD chieng chan Tham lai 29-9-2009" xfId="5570" xr:uid="{00000000-0005-0000-0000-000023170000}"/>
    <cellStyle name="T_Book1_1_DT Nam vai_Ke hoach 2010 (theo doi 11-8-2010)" xfId="5571" xr:uid="{00000000-0005-0000-0000-000024170000}"/>
    <cellStyle name="T_Book1_1_DT Nam vai_ke hoach dau thau 30-6-2010" xfId="5572" xr:uid="{00000000-0005-0000-0000-000025170000}"/>
    <cellStyle name="T_Book1_1_DT Nam vai_QD ke hoach dau thau" xfId="5573" xr:uid="{00000000-0005-0000-0000-000026170000}"/>
    <cellStyle name="T_Book1_1_DT Nam vai_tinh toan hoang ha" xfId="5574" xr:uid="{00000000-0005-0000-0000-000027170000}"/>
    <cellStyle name="T_Book1_1_DT NHA KHACH -12" xfId="5575" xr:uid="{00000000-0005-0000-0000-000028170000}"/>
    <cellStyle name="T_Book1_1_DT NHA KHACH -12 2" xfId="5576" xr:uid="{00000000-0005-0000-0000-000029170000}"/>
    <cellStyle name="T_Book1_1_DT NHA KHACH -12 2 2" xfId="5577" xr:uid="{00000000-0005-0000-0000-00002A170000}"/>
    <cellStyle name="T_Book1_1_DT NHA KHACH -12_BIEU KE HOACH  2015 (KTN 6.11 sua)" xfId="5578" xr:uid="{00000000-0005-0000-0000-00002B170000}"/>
    <cellStyle name="T_Book1_1_DT tieu hoc diem TDC ban Cho 28-02-09" xfId="5579" xr:uid="{00000000-0005-0000-0000-00002C170000}"/>
    <cellStyle name="T_Book1_1_DT tieu hoc diem TDC ban Cho 28-02-09 2" xfId="5580" xr:uid="{00000000-0005-0000-0000-00002D170000}"/>
    <cellStyle name="T_Book1_1_DT tieu hoc diem TDC ban Cho 28-02-09 2 2" xfId="5581" xr:uid="{00000000-0005-0000-0000-00002E170000}"/>
    <cellStyle name="T_Book1_1_DT tieu hoc diem TDC ban Cho 28-02-09_BIEU KE HOACH  2015 (KTN 6.11 sua)" xfId="5582" xr:uid="{00000000-0005-0000-0000-00002F170000}"/>
    <cellStyle name="T_Book1_1_DTTD chieng chan Tham lai 29-9-2009" xfId="5583" xr:uid="{00000000-0005-0000-0000-000030170000}"/>
    <cellStyle name="T_Book1_1_DTTD chieng chan Tham lai 29-9-2009 2" xfId="5584" xr:uid="{00000000-0005-0000-0000-000031170000}"/>
    <cellStyle name="T_Book1_1_DTTD chieng chan Tham lai 29-9-2009 2 2" xfId="5585" xr:uid="{00000000-0005-0000-0000-000032170000}"/>
    <cellStyle name="T_Book1_1_DTTD chieng chan Tham lai 29-9-2009_BIEU KE HOACH  2015 (KTN 6.11 sua)" xfId="5586" xr:uid="{00000000-0005-0000-0000-000033170000}"/>
    <cellStyle name="T_Book1_1_dự toán 30a 2013" xfId="5587" xr:uid="{00000000-0005-0000-0000-000034170000}"/>
    <cellStyle name="T_Book1_1_Du toan nuoc San Thang (GD2)" xfId="5588" xr:uid="{00000000-0005-0000-0000-000035170000}"/>
    <cellStyle name="T_Book1_1_DuToan92009Luong650" xfId="5589" xr:uid="{00000000-0005-0000-0000-000036170000}"/>
    <cellStyle name="T_Book1_1_DuToan92009Luong650 2" xfId="8624" xr:uid="{00000000-0005-0000-0000-000037170000}"/>
    <cellStyle name="T_Book1_1_DuToan92009Luong650_CT 134" xfId="5590" xr:uid="{00000000-0005-0000-0000-000038170000}"/>
    <cellStyle name="T_Book1_1_GVL" xfId="5591" xr:uid="{00000000-0005-0000-0000-000039170000}"/>
    <cellStyle name="T_Book1_1_GVL 2" xfId="5592" xr:uid="{00000000-0005-0000-0000-00003A170000}"/>
    <cellStyle name="T_Book1_1_GVL_BIEU KE HOACH  2015 (KTN 6.11 sua)" xfId="5593" xr:uid="{00000000-0005-0000-0000-00003B170000}"/>
    <cellStyle name="T_Book1_1_HD TT1" xfId="5594" xr:uid="{00000000-0005-0000-0000-00003C170000}"/>
    <cellStyle name="T_Book1_1_HD TT1 2" xfId="5595" xr:uid="{00000000-0005-0000-0000-00003D170000}"/>
    <cellStyle name="T_Book1_1_HD TT1_BIEU KE HOACH  2015 (KTN 6.11 sua)" xfId="5596" xr:uid="{00000000-0005-0000-0000-00003E170000}"/>
    <cellStyle name="T_Book1_1_Ke hoach 2010 ngay 14.4.10" xfId="5597" xr:uid="{00000000-0005-0000-0000-00003F170000}"/>
    <cellStyle name="T_Book1_1_Ke hoach 2010 ngay 14.4.10 2" xfId="5598" xr:uid="{00000000-0005-0000-0000-000040170000}"/>
    <cellStyle name="T_Book1_1_Ke hoach 2010 ngay 14.4.10_BIEU KE HOACH  2015 (KTN 6.11 sua)" xfId="5599" xr:uid="{00000000-0005-0000-0000-000041170000}"/>
    <cellStyle name="T_Book1_1_Ke hoach 2010 ngay 31-01" xfId="5600" xr:uid="{00000000-0005-0000-0000-000042170000}"/>
    <cellStyle name="T_Book1_1_ke hoach dau thau 30-6-2010" xfId="5601" xr:uid="{00000000-0005-0000-0000-000043170000}"/>
    <cellStyle name="T_Book1_1_ke hoach dau thau 30-6-2010 2" xfId="5602" xr:uid="{00000000-0005-0000-0000-000044170000}"/>
    <cellStyle name="T_Book1_1_ke hoach dau thau 30-6-2010_BIEU KE HOACH  2015 (KTN 6.11 sua)" xfId="5603" xr:uid="{00000000-0005-0000-0000-000045170000}"/>
    <cellStyle name="T_Book1_1_Ke hoạch thuc hien goi thau" xfId="5604" xr:uid="{00000000-0005-0000-0000-000046170000}"/>
    <cellStyle name="T_Book1_1_Ket du ung NS" xfId="5605" xr:uid="{00000000-0005-0000-0000-000047170000}"/>
    <cellStyle name="T_Book1_1_KH Von 2012 gui BKH 1" xfId="5606" xr:uid="{00000000-0005-0000-0000-000048170000}"/>
    <cellStyle name="T_Book1_1_KH Von 2012 gui BKH 1 2" xfId="5607" xr:uid="{00000000-0005-0000-0000-000049170000}"/>
    <cellStyle name="T_Book1_1_KH Von 2012 gui BKH 1 2 2" xfId="5608" xr:uid="{00000000-0005-0000-0000-00004A170000}"/>
    <cellStyle name="T_Book1_1_KH Von 2012 gui BKH 1_BIEU KE HOACH  2015 (KTN 6.11 sua)" xfId="5609" xr:uid="{00000000-0005-0000-0000-00004B170000}"/>
    <cellStyle name="T_Book1_1_kinh phi che nam 2012" xfId="5610" xr:uid="{00000000-0005-0000-0000-00004C170000}"/>
    <cellStyle name="T_Book1_1_Nha lop hoc 8 P" xfId="5611" xr:uid="{00000000-0005-0000-0000-00004D170000}"/>
    <cellStyle name="T_Book1_1_Nha lop hoc 8 P 2" xfId="5612" xr:uid="{00000000-0005-0000-0000-00004E170000}"/>
    <cellStyle name="T_Book1_1_Nha lop hoc 8 P_BIEU KE HOACH  2015 (KTN 6.11 sua)" xfId="5613" xr:uid="{00000000-0005-0000-0000-00004F170000}"/>
    <cellStyle name="T_Book1_1_Phan pha do" xfId="5614" xr:uid="{00000000-0005-0000-0000-000050170000}"/>
    <cellStyle name="T_Book1_1_QĐ 980" xfId="5615" xr:uid="{00000000-0005-0000-0000-000051170000}"/>
    <cellStyle name="T_Book1_1_QD ke hoach dau thau" xfId="5616" xr:uid="{00000000-0005-0000-0000-000052170000}"/>
    <cellStyle name="T_Book1_1_QD ke hoach dau thau 2" xfId="5617" xr:uid="{00000000-0005-0000-0000-000053170000}"/>
    <cellStyle name="T_Book1_1_QD ke hoach dau thau_BIEU KE HOACH  2015 (KTN 6.11 sua)" xfId="5618" xr:uid="{00000000-0005-0000-0000-000054170000}"/>
    <cellStyle name="T_Book1_1_Ra soat KH von 2011 (Huy-11-11-11)" xfId="5619" xr:uid="{00000000-0005-0000-0000-000055170000}"/>
    <cellStyle name="T_Book1_1_Ra soat KH von 2011 (Huy-11-11-11) 2" xfId="5620" xr:uid="{00000000-0005-0000-0000-000056170000}"/>
    <cellStyle name="T_Book1_1_Ra soat KH von 2011 (Huy-11-11-11)_BIEU KE HOACH  2015 (KTN 6.11 sua)" xfId="5621" xr:uid="{00000000-0005-0000-0000-000057170000}"/>
    <cellStyle name="T_Book1_1_Sheet2" xfId="5622" xr:uid="{00000000-0005-0000-0000-000058170000}"/>
    <cellStyle name="T_Book1_1_TH danh muc 08-09 den ngay 30-8-09" xfId="5623" xr:uid="{00000000-0005-0000-0000-000059170000}"/>
    <cellStyle name="T_Book1_1_Thiet bi" xfId="5624" xr:uid="{00000000-0005-0000-0000-00005A170000}"/>
    <cellStyle name="T_Book1_1_Thiet bi 2" xfId="8625" xr:uid="{00000000-0005-0000-0000-00005B170000}"/>
    <cellStyle name="T_Book1_1_Thiet bi_Bieu chi tieu KH 2014 (Huy-04-11)" xfId="5625" xr:uid="{00000000-0005-0000-0000-00005C170000}"/>
    <cellStyle name="T_Book1_1_Thiet bi_Bieu chi tieu KH 2014 (Huy-04-11) 2" xfId="5626" xr:uid="{00000000-0005-0000-0000-00005D170000}"/>
    <cellStyle name="T_Book1_1_Thiet bi_bieu ke hoach dau thau" xfId="5627" xr:uid="{00000000-0005-0000-0000-00005E170000}"/>
    <cellStyle name="T_Book1_1_Thiet bi_bieu ke hoach dau thau 2" xfId="5628" xr:uid="{00000000-0005-0000-0000-00005F170000}"/>
    <cellStyle name="T_Book1_1_Thiet bi_bieu ke hoach dau thau 2 2" xfId="5629" xr:uid="{00000000-0005-0000-0000-000060170000}"/>
    <cellStyle name="T_Book1_1_Thiet bi_bieu ke hoach dau thau truong mam non SKH" xfId="5630" xr:uid="{00000000-0005-0000-0000-000061170000}"/>
    <cellStyle name="T_Book1_1_Thiet bi_bieu ke hoach dau thau truong mam non SKH 2" xfId="5631" xr:uid="{00000000-0005-0000-0000-000062170000}"/>
    <cellStyle name="T_Book1_1_Thiet bi_bieu ke hoach dau thau truong mam non SKH 2 2" xfId="5632" xr:uid="{00000000-0005-0000-0000-000063170000}"/>
    <cellStyle name="T_Book1_1_Thiet bi_bieu ke hoach dau thau truong mam non SKH_BIEU KE HOACH  2015 (KTN 6.11 sua)" xfId="5633" xr:uid="{00000000-0005-0000-0000-000064170000}"/>
    <cellStyle name="T_Book1_1_Thiet bi_bieu ke hoach dau thau_BIEU KE HOACH  2015 (KTN 6.11 sua)" xfId="5634" xr:uid="{00000000-0005-0000-0000-000065170000}"/>
    <cellStyle name="T_Book1_1_Thiet bi_bieu tong hop lai kh von 2011 gui phong TH-KTDN" xfId="5635" xr:uid="{00000000-0005-0000-0000-000066170000}"/>
    <cellStyle name="T_Book1_1_Thiet bi_bieu tong hop lai kh von 2011 gui phong TH-KTDN 2" xfId="5636" xr:uid="{00000000-0005-0000-0000-000067170000}"/>
    <cellStyle name="T_Book1_1_Thiet bi_bieu tong hop lai kh von 2011 gui phong TH-KTDN 2 2" xfId="5637" xr:uid="{00000000-0005-0000-0000-000068170000}"/>
    <cellStyle name="T_Book1_1_Thiet bi_bieu tong hop lai kh von 2011 gui phong TH-KTDN_BIEU KE HOACH  2015 (KTN 6.11 sua)" xfId="5638" xr:uid="{00000000-0005-0000-0000-000069170000}"/>
    <cellStyle name="T_Book1_1_Thiet bi_Book1" xfId="5639" xr:uid="{00000000-0005-0000-0000-00006A170000}"/>
    <cellStyle name="T_Book1_1_Thiet bi_Book1 2" xfId="5640" xr:uid="{00000000-0005-0000-0000-00006B170000}"/>
    <cellStyle name="T_Book1_1_Thiet bi_Book1 2 2" xfId="5641" xr:uid="{00000000-0005-0000-0000-00006C170000}"/>
    <cellStyle name="T_Book1_1_Thiet bi_Book1_BIEU KE HOACH  2015 (KTN 6.11 sua)" xfId="5642" xr:uid="{00000000-0005-0000-0000-00006D170000}"/>
    <cellStyle name="T_Book1_1_Thiet bi_Book1_Ke hoach 2010 (theo doi 11-8-2010)" xfId="5643" xr:uid="{00000000-0005-0000-0000-00006E170000}"/>
    <cellStyle name="T_Book1_1_Thiet bi_Book1_Ke hoach 2010 (theo doi 11-8-2010) 2" xfId="5644" xr:uid="{00000000-0005-0000-0000-00006F170000}"/>
    <cellStyle name="T_Book1_1_Thiet bi_Book1_Ke hoach 2010 (theo doi 11-8-2010) 2 2" xfId="5645" xr:uid="{00000000-0005-0000-0000-000070170000}"/>
    <cellStyle name="T_Book1_1_Thiet bi_Book1_Ke hoach 2010 (theo doi 11-8-2010)_BIEU KE HOACH  2015 (KTN 6.11 sua)" xfId="5646" xr:uid="{00000000-0005-0000-0000-000071170000}"/>
    <cellStyle name="T_Book1_1_Thiet bi_Book1_ke hoach dau thau 30-6-2010" xfId="5647" xr:uid="{00000000-0005-0000-0000-000072170000}"/>
    <cellStyle name="T_Book1_1_Thiet bi_Book1_ke hoach dau thau 30-6-2010 2" xfId="5648" xr:uid="{00000000-0005-0000-0000-000073170000}"/>
    <cellStyle name="T_Book1_1_Thiet bi_Book1_ke hoach dau thau 30-6-2010 2 2" xfId="5649" xr:uid="{00000000-0005-0000-0000-000074170000}"/>
    <cellStyle name="T_Book1_1_Thiet bi_Book1_ke hoach dau thau 30-6-2010_BIEU KE HOACH  2015 (KTN 6.11 sua)" xfId="5650" xr:uid="{00000000-0005-0000-0000-000075170000}"/>
    <cellStyle name="T_Book1_1_Thiet bi_Copy of KH PHAN BO VON ĐỐI ỨNG NAM 2011 (30 TY phuong án gop WB)" xfId="5651" xr:uid="{00000000-0005-0000-0000-000076170000}"/>
    <cellStyle name="T_Book1_1_Thiet bi_Copy of KH PHAN BO VON ĐỐI ỨNG NAM 2011 (30 TY phuong án gop WB) 2" xfId="5652" xr:uid="{00000000-0005-0000-0000-000077170000}"/>
    <cellStyle name="T_Book1_1_Thiet bi_Copy of KH PHAN BO VON ĐỐI ỨNG NAM 2011 (30 TY phuong án gop WB) 2 2" xfId="5653" xr:uid="{00000000-0005-0000-0000-000078170000}"/>
    <cellStyle name="T_Book1_1_Thiet bi_Copy of KH PHAN BO VON ĐỐI ỨNG NAM 2011 (30 TY phuong án gop WB)_BIEU KE HOACH  2015 (KTN 6.11 sua)" xfId="5654" xr:uid="{00000000-0005-0000-0000-000079170000}"/>
    <cellStyle name="T_Book1_1_Thiet bi_DTTD chieng chan Tham lai 29-9-2009" xfId="5655" xr:uid="{00000000-0005-0000-0000-00007A170000}"/>
    <cellStyle name="T_Book1_1_Thiet bi_DTTD chieng chan Tham lai 29-9-2009 2" xfId="5656" xr:uid="{00000000-0005-0000-0000-00007B170000}"/>
    <cellStyle name="T_Book1_1_Thiet bi_DTTD chieng chan Tham lai 29-9-2009 2 2" xfId="5657" xr:uid="{00000000-0005-0000-0000-00007C170000}"/>
    <cellStyle name="T_Book1_1_Thiet bi_DTTD chieng chan Tham lai 29-9-2009_BIEU KE HOACH  2015 (KTN 6.11 sua)" xfId="5658" xr:uid="{00000000-0005-0000-0000-00007D170000}"/>
    <cellStyle name="T_Book1_1_Thiet bi_dự toán 30a 2013" xfId="5659" xr:uid="{00000000-0005-0000-0000-00007E170000}"/>
    <cellStyle name="T_Book1_1_Thiet bi_Du toan nuoc San Thang (GD2)" xfId="5660" xr:uid="{00000000-0005-0000-0000-00007F170000}"/>
    <cellStyle name="T_Book1_1_Thiet bi_Du toan nuoc San Thang (GD2) 2" xfId="5661" xr:uid="{00000000-0005-0000-0000-000080170000}"/>
    <cellStyle name="T_Book1_1_Thiet bi_Du toan nuoc San Thang (GD2) 2 2" xfId="5662" xr:uid="{00000000-0005-0000-0000-000081170000}"/>
    <cellStyle name="T_Book1_1_Thiet bi_Du toan nuoc San Thang (GD2)_BIEU KE HOACH  2015 (KTN 6.11 sua)" xfId="5663" xr:uid="{00000000-0005-0000-0000-000082170000}"/>
    <cellStyle name="T_Book1_1_Thiet bi_Ke hoach 2010 (theo doi 11-8-2010)" xfId="5664" xr:uid="{00000000-0005-0000-0000-000083170000}"/>
    <cellStyle name="T_Book1_1_Thiet bi_Ke hoach 2010 (theo doi 11-8-2010) 2" xfId="5665" xr:uid="{00000000-0005-0000-0000-000084170000}"/>
    <cellStyle name="T_Book1_1_Thiet bi_Ke hoach 2010 (theo doi 11-8-2010) 2 2" xfId="5666" xr:uid="{00000000-0005-0000-0000-000085170000}"/>
    <cellStyle name="T_Book1_1_Thiet bi_Ke hoach 2010 (theo doi 11-8-2010)_BIEU KE HOACH  2015 (KTN 6.11 sua)" xfId="5667" xr:uid="{00000000-0005-0000-0000-000086170000}"/>
    <cellStyle name="T_Book1_1_Thiet bi_ke hoach dau thau 30-6-2010" xfId="5668" xr:uid="{00000000-0005-0000-0000-000087170000}"/>
    <cellStyle name="T_Book1_1_Thiet bi_ke hoach dau thau 30-6-2010 2" xfId="5669" xr:uid="{00000000-0005-0000-0000-000088170000}"/>
    <cellStyle name="T_Book1_1_Thiet bi_ke hoach dau thau 30-6-2010 2 2" xfId="5670" xr:uid="{00000000-0005-0000-0000-000089170000}"/>
    <cellStyle name="T_Book1_1_Thiet bi_ke hoach dau thau 30-6-2010_BIEU KE HOACH  2015 (KTN 6.11 sua)" xfId="5671" xr:uid="{00000000-0005-0000-0000-00008A170000}"/>
    <cellStyle name="T_Book1_1_Thiet bi_KH Von 2012 gui BKH 1" xfId="5672" xr:uid="{00000000-0005-0000-0000-00008B170000}"/>
    <cellStyle name="T_Book1_1_Thiet bi_KH Von 2012 gui BKH 1 2" xfId="5673" xr:uid="{00000000-0005-0000-0000-00008C170000}"/>
    <cellStyle name="T_Book1_1_Thiet bi_KH Von 2012 gui BKH 1 2 2" xfId="5674" xr:uid="{00000000-0005-0000-0000-00008D170000}"/>
    <cellStyle name="T_Book1_1_Thiet bi_KH Von 2012 gui BKH 1_BIEU KE HOACH  2015 (KTN 6.11 sua)" xfId="5675" xr:uid="{00000000-0005-0000-0000-00008E170000}"/>
    <cellStyle name="T_Book1_1_Thiet bi_QD ke hoach dau thau" xfId="5676" xr:uid="{00000000-0005-0000-0000-00008F170000}"/>
    <cellStyle name="T_Book1_1_Thiet bi_QD ke hoach dau thau 2" xfId="5677" xr:uid="{00000000-0005-0000-0000-000090170000}"/>
    <cellStyle name="T_Book1_1_Thiet bi_QD ke hoach dau thau 2 2" xfId="5678" xr:uid="{00000000-0005-0000-0000-000091170000}"/>
    <cellStyle name="T_Book1_1_Thiet bi_QD ke hoach dau thau_BIEU KE HOACH  2015 (KTN 6.11 sua)" xfId="5679" xr:uid="{00000000-0005-0000-0000-000092170000}"/>
    <cellStyle name="T_Book1_1_Thiet bi_Ra soat KH von 2011 (Huy-11-11-11)" xfId="5680" xr:uid="{00000000-0005-0000-0000-000093170000}"/>
    <cellStyle name="T_Book1_1_Thiet bi_Ra soat KH von 2011 (Huy-11-11-11) 2" xfId="5681" xr:uid="{00000000-0005-0000-0000-000094170000}"/>
    <cellStyle name="T_Book1_1_Thiet bi_Ra soat KH von 2011 (Huy-11-11-11) 2 2" xfId="5682" xr:uid="{00000000-0005-0000-0000-000095170000}"/>
    <cellStyle name="T_Book1_1_Thiet bi_Ra soat KH von 2011 (Huy-11-11-11)_BIEU KE HOACH  2015 (KTN 6.11 sua)" xfId="5683" xr:uid="{00000000-0005-0000-0000-000096170000}"/>
    <cellStyle name="T_Book1_1_Thiet bi_tinh toan hoang ha" xfId="5684" xr:uid="{00000000-0005-0000-0000-000097170000}"/>
    <cellStyle name="T_Book1_1_Thiet bi_tinh toan hoang ha 2" xfId="5685" xr:uid="{00000000-0005-0000-0000-000098170000}"/>
    <cellStyle name="T_Book1_1_Thiet bi_tinh toan hoang ha 2 2" xfId="5686" xr:uid="{00000000-0005-0000-0000-000099170000}"/>
    <cellStyle name="T_Book1_1_Thiet bi_tinh toan hoang ha_BIEU KE HOACH  2015 (KTN 6.11 sua)" xfId="5687" xr:uid="{00000000-0005-0000-0000-00009A170000}"/>
    <cellStyle name="T_Book1_1_Thiet bi_Tong von ĐTPT" xfId="5688" xr:uid="{00000000-0005-0000-0000-00009B170000}"/>
    <cellStyle name="T_Book1_1_Thiet bi_Tong von ĐTPT 2" xfId="5689" xr:uid="{00000000-0005-0000-0000-00009C170000}"/>
    <cellStyle name="T_Book1_1_Thiet bi_Tong von ĐTPT 2 2" xfId="5690" xr:uid="{00000000-0005-0000-0000-00009D170000}"/>
    <cellStyle name="T_Book1_1_Thiet bi_Tong von ĐTPT_BIEU KE HOACH  2015 (KTN 6.11 sua)" xfId="5691" xr:uid="{00000000-0005-0000-0000-00009E170000}"/>
    <cellStyle name="T_Book1_1_Thiet bi_Viec Huy dang lam" xfId="5692" xr:uid="{00000000-0005-0000-0000-00009F170000}"/>
    <cellStyle name="T_Book1_1_Thiet bi_Viec Huy dang lam_CT 134" xfId="5693" xr:uid="{00000000-0005-0000-0000-0000A0170000}"/>
    <cellStyle name="T_Book1_1_tien luong" xfId="5694" xr:uid="{00000000-0005-0000-0000-0000A1170000}"/>
    <cellStyle name="T_Book1_1_Tien luong chuan 01" xfId="5695" xr:uid="{00000000-0005-0000-0000-0000A2170000}"/>
    <cellStyle name="T_Book1_1_Tienluong" xfId="5696" xr:uid="{00000000-0005-0000-0000-0000A3170000}"/>
    <cellStyle name="T_Book1_1_Tienluong 2" xfId="5697" xr:uid="{00000000-0005-0000-0000-0000A4170000}"/>
    <cellStyle name="T_Book1_1_Tienluong 2 2" xfId="5698" xr:uid="{00000000-0005-0000-0000-0000A5170000}"/>
    <cellStyle name="T_Book1_1_Tienluong_BIEU KE HOACH  2015 (KTN 6.11 sua)" xfId="5699" xr:uid="{00000000-0005-0000-0000-0000A6170000}"/>
    <cellStyle name="T_Book1_1_tinh toan hoang ha" xfId="5700" xr:uid="{00000000-0005-0000-0000-0000A7170000}"/>
    <cellStyle name="T_Book1_1_tinh toan hoang ha 2" xfId="5701" xr:uid="{00000000-0005-0000-0000-0000A8170000}"/>
    <cellStyle name="T_Book1_1_tinh toan hoang ha_BIEU KE HOACH  2015 (KTN 6.11 sua)" xfId="5702" xr:uid="{00000000-0005-0000-0000-0000A9170000}"/>
    <cellStyle name="T_Book1_1_Tong hop  " xfId="5703" xr:uid="{00000000-0005-0000-0000-0000AA170000}"/>
    <cellStyle name="T_Book1_1_Tong von ĐTPT" xfId="5704" xr:uid="{00000000-0005-0000-0000-0000AB170000}"/>
    <cellStyle name="T_Book1_1_Tong von ĐTPT 2" xfId="5705" xr:uid="{00000000-0005-0000-0000-0000AC170000}"/>
    <cellStyle name="T_Book1_1_Tong von ĐTPT_BIEU KE HOACH  2015 (KTN 6.11 sua)" xfId="5706" xr:uid="{00000000-0005-0000-0000-0000AD170000}"/>
    <cellStyle name="T_Book1_1_TU VAN THUY LOI THAM  PHE" xfId="5707" xr:uid="{00000000-0005-0000-0000-0000AE170000}"/>
    <cellStyle name="T_Book1_1_TU VAN THUY LOI THAM  PHE 2" xfId="5708" xr:uid="{00000000-0005-0000-0000-0000AF170000}"/>
    <cellStyle name="T_Book1_1_TU VAN THUY LOI THAM  PHE_BIEU KE HOACH  2015 (KTN 6.11 sua)" xfId="5709" xr:uid="{00000000-0005-0000-0000-0000B0170000}"/>
    <cellStyle name="T_Book1_1_Viec Huy dang lam" xfId="5710" xr:uid="{00000000-0005-0000-0000-0000B1170000}"/>
    <cellStyle name="T_Book1_10b_PhanThanNhaSo10" xfId="5711" xr:uid="{00000000-0005-0000-0000-0000B2170000}"/>
    <cellStyle name="T_Book1_10b_PhanThanNhaSo10 2" xfId="8626" xr:uid="{00000000-0005-0000-0000-0000B3170000}"/>
    <cellStyle name="T_Book1_10b_PhanThanNhaSo10_Bieu chi tieu KH 2014 (Huy-04-11)" xfId="5712" xr:uid="{00000000-0005-0000-0000-0000B4170000}"/>
    <cellStyle name="T_Book1_10b_PhanThanNhaSo10_Bieu chi tieu KH 2014 (Huy-04-11) 2" xfId="5713" xr:uid="{00000000-0005-0000-0000-0000B5170000}"/>
    <cellStyle name="T_Book1_10b_PhanThanNhaSo10_bieu ke hoach dau thau" xfId="5714" xr:uid="{00000000-0005-0000-0000-0000B6170000}"/>
    <cellStyle name="T_Book1_10b_PhanThanNhaSo10_bieu ke hoach dau thau 2" xfId="5715" xr:uid="{00000000-0005-0000-0000-0000B7170000}"/>
    <cellStyle name="T_Book1_10b_PhanThanNhaSo10_bieu ke hoach dau thau 2 2" xfId="5716" xr:uid="{00000000-0005-0000-0000-0000B8170000}"/>
    <cellStyle name="T_Book1_10b_PhanThanNhaSo10_bieu ke hoach dau thau truong mam non SKH" xfId="5717" xr:uid="{00000000-0005-0000-0000-0000B9170000}"/>
    <cellStyle name="T_Book1_10b_PhanThanNhaSo10_bieu ke hoach dau thau truong mam non SKH 2" xfId="5718" xr:uid="{00000000-0005-0000-0000-0000BA170000}"/>
    <cellStyle name="T_Book1_10b_PhanThanNhaSo10_bieu ke hoach dau thau truong mam non SKH 2 2" xfId="5719" xr:uid="{00000000-0005-0000-0000-0000BB170000}"/>
    <cellStyle name="T_Book1_10b_PhanThanNhaSo10_bieu ke hoach dau thau truong mam non SKH_BIEU KE HOACH  2015 (KTN 6.11 sua)" xfId="5720" xr:uid="{00000000-0005-0000-0000-0000BC170000}"/>
    <cellStyle name="T_Book1_10b_PhanThanNhaSo10_bieu ke hoach dau thau_BIEU KE HOACH  2015 (KTN 6.11 sua)" xfId="5721" xr:uid="{00000000-0005-0000-0000-0000BD170000}"/>
    <cellStyle name="T_Book1_10b_PhanThanNhaSo10_bieu tong hop lai kh von 2011 gui phong TH-KTDN" xfId="5722" xr:uid="{00000000-0005-0000-0000-0000BE170000}"/>
    <cellStyle name="T_Book1_10b_PhanThanNhaSo10_bieu tong hop lai kh von 2011 gui phong TH-KTDN 2" xfId="5723" xr:uid="{00000000-0005-0000-0000-0000BF170000}"/>
    <cellStyle name="T_Book1_10b_PhanThanNhaSo10_bieu tong hop lai kh von 2011 gui phong TH-KTDN 2 2" xfId="5724" xr:uid="{00000000-0005-0000-0000-0000C0170000}"/>
    <cellStyle name="T_Book1_10b_PhanThanNhaSo10_bieu tong hop lai kh von 2011 gui phong TH-KTDN_BIEU KE HOACH  2015 (KTN 6.11 sua)" xfId="5725" xr:uid="{00000000-0005-0000-0000-0000C1170000}"/>
    <cellStyle name="T_Book1_10b_PhanThanNhaSo10_Book1" xfId="5726" xr:uid="{00000000-0005-0000-0000-0000C2170000}"/>
    <cellStyle name="T_Book1_10b_PhanThanNhaSo10_Book1 2" xfId="5727" xr:uid="{00000000-0005-0000-0000-0000C3170000}"/>
    <cellStyle name="T_Book1_10b_PhanThanNhaSo10_Book1 2 2" xfId="5728" xr:uid="{00000000-0005-0000-0000-0000C4170000}"/>
    <cellStyle name="T_Book1_10b_PhanThanNhaSo10_Book1_BIEU KE HOACH  2015 (KTN 6.11 sua)" xfId="5729" xr:uid="{00000000-0005-0000-0000-0000C5170000}"/>
    <cellStyle name="T_Book1_10b_PhanThanNhaSo10_Book1_Ke hoach 2010 (theo doi 11-8-2010)" xfId="5730" xr:uid="{00000000-0005-0000-0000-0000C6170000}"/>
    <cellStyle name="T_Book1_10b_PhanThanNhaSo10_Book1_Ke hoach 2010 (theo doi 11-8-2010) 2" xfId="5731" xr:uid="{00000000-0005-0000-0000-0000C7170000}"/>
    <cellStyle name="T_Book1_10b_PhanThanNhaSo10_Book1_Ke hoach 2010 (theo doi 11-8-2010) 2 2" xfId="5732" xr:uid="{00000000-0005-0000-0000-0000C8170000}"/>
    <cellStyle name="T_Book1_10b_PhanThanNhaSo10_Book1_Ke hoach 2010 (theo doi 11-8-2010)_BIEU KE HOACH  2015 (KTN 6.11 sua)" xfId="5733" xr:uid="{00000000-0005-0000-0000-0000C9170000}"/>
    <cellStyle name="T_Book1_10b_PhanThanNhaSo10_Book1_ke hoach dau thau 30-6-2010" xfId="5734" xr:uid="{00000000-0005-0000-0000-0000CA170000}"/>
    <cellStyle name="T_Book1_10b_PhanThanNhaSo10_Book1_ke hoach dau thau 30-6-2010 2" xfId="5735" xr:uid="{00000000-0005-0000-0000-0000CB170000}"/>
    <cellStyle name="T_Book1_10b_PhanThanNhaSo10_Book1_ke hoach dau thau 30-6-2010 2 2" xfId="5736" xr:uid="{00000000-0005-0000-0000-0000CC170000}"/>
    <cellStyle name="T_Book1_10b_PhanThanNhaSo10_Book1_ke hoach dau thau 30-6-2010_BIEU KE HOACH  2015 (KTN 6.11 sua)" xfId="5737" xr:uid="{00000000-0005-0000-0000-0000CD170000}"/>
    <cellStyle name="T_Book1_10b_PhanThanNhaSo10_Copy of KH PHAN BO VON ĐỐI ỨNG NAM 2011 (30 TY phuong án gop WB)" xfId="5738" xr:uid="{00000000-0005-0000-0000-0000CE170000}"/>
    <cellStyle name="T_Book1_10b_PhanThanNhaSo10_Copy of KH PHAN BO VON ĐỐI ỨNG NAM 2011 (30 TY phuong án gop WB) 2" xfId="5739" xr:uid="{00000000-0005-0000-0000-0000CF170000}"/>
    <cellStyle name="T_Book1_10b_PhanThanNhaSo10_Copy of KH PHAN BO VON ĐỐI ỨNG NAM 2011 (30 TY phuong án gop WB) 2 2" xfId="5740" xr:uid="{00000000-0005-0000-0000-0000D0170000}"/>
    <cellStyle name="T_Book1_10b_PhanThanNhaSo10_Copy of KH PHAN BO VON ĐỐI ỨNG NAM 2011 (30 TY phuong án gop WB)_BIEU KE HOACH  2015 (KTN 6.11 sua)" xfId="5741" xr:uid="{00000000-0005-0000-0000-0000D1170000}"/>
    <cellStyle name="T_Book1_10b_PhanThanNhaSo10_DTTD chieng chan Tham lai 29-9-2009" xfId="5742" xr:uid="{00000000-0005-0000-0000-0000D2170000}"/>
    <cellStyle name="T_Book1_10b_PhanThanNhaSo10_DTTD chieng chan Tham lai 29-9-2009 2" xfId="5743" xr:uid="{00000000-0005-0000-0000-0000D3170000}"/>
    <cellStyle name="T_Book1_10b_PhanThanNhaSo10_DTTD chieng chan Tham lai 29-9-2009 2 2" xfId="5744" xr:uid="{00000000-0005-0000-0000-0000D4170000}"/>
    <cellStyle name="T_Book1_10b_PhanThanNhaSo10_DTTD chieng chan Tham lai 29-9-2009_BIEU KE HOACH  2015 (KTN 6.11 sua)" xfId="5745" xr:uid="{00000000-0005-0000-0000-0000D5170000}"/>
    <cellStyle name="T_Book1_10b_PhanThanNhaSo10_dự toán 30a 2013" xfId="5746" xr:uid="{00000000-0005-0000-0000-0000D6170000}"/>
    <cellStyle name="T_Book1_10b_PhanThanNhaSo10_Du toan nuoc San Thang (GD2)" xfId="5747" xr:uid="{00000000-0005-0000-0000-0000D7170000}"/>
    <cellStyle name="T_Book1_10b_PhanThanNhaSo10_Du toan nuoc San Thang (GD2) 2" xfId="5748" xr:uid="{00000000-0005-0000-0000-0000D8170000}"/>
    <cellStyle name="T_Book1_10b_PhanThanNhaSo10_Du toan nuoc San Thang (GD2) 2 2" xfId="5749" xr:uid="{00000000-0005-0000-0000-0000D9170000}"/>
    <cellStyle name="T_Book1_10b_PhanThanNhaSo10_Du toan nuoc San Thang (GD2)_BIEU KE HOACH  2015 (KTN 6.11 sua)" xfId="5750" xr:uid="{00000000-0005-0000-0000-0000DA170000}"/>
    <cellStyle name="T_Book1_10b_PhanThanNhaSo10_Ke hoach 2010 (theo doi 11-8-2010)" xfId="5751" xr:uid="{00000000-0005-0000-0000-0000DB170000}"/>
    <cellStyle name="T_Book1_10b_PhanThanNhaSo10_Ke hoach 2010 (theo doi 11-8-2010) 2" xfId="5752" xr:uid="{00000000-0005-0000-0000-0000DC170000}"/>
    <cellStyle name="T_Book1_10b_PhanThanNhaSo10_Ke hoach 2010 (theo doi 11-8-2010) 2 2" xfId="5753" xr:uid="{00000000-0005-0000-0000-0000DD170000}"/>
    <cellStyle name="T_Book1_10b_PhanThanNhaSo10_Ke hoach 2010 (theo doi 11-8-2010)_BIEU KE HOACH  2015 (KTN 6.11 sua)" xfId="5754" xr:uid="{00000000-0005-0000-0000-0000DE170000}"/>
    <cellStyle name="T_Book1_10b_PhanThanNhaSo10_ke hoach dau thau 30-6-2010" xfId="5755" xr:uid="{00000000-0005-0000-0000-0000DF170000}"/>
    <cellStyle name="T_Book1_10b_PhanThanNhaSo10_ke hoach dau thau 30-6-2010 2" xfId="5756" xr:uid="{00000000-0005-0000-0000-0000E0170000}"/>
    <cellStyle name="T_Book1_10b_PhanThanNhaSo10_ke hoach dau thau 30-6-2010 2 2" xfId="5757" xr:uid="{00000000-0005-0000-0000-0000E1170000}"/>
    <cellStyle name="T_Book1_10b_PhanThanNhaSo10_ke hoach dau thau 30-6-2010_BIEU KE HOACH  2015 (KTN 6.11 sua)" xfId="5758" xr:uid="{00000000-0005-0000-0000-0000E2170000}"/>
    <cellStyle name="T_Book1_10b_PhanThanNhaSo10_KH Von 2012 gui BKH 1" xfId="5759" xr:uid="{00000000-0005-0000-0000-0000E3170000}"/>
    <cellStyle name="T_Book1_10b_PhanThanNhaSo10_KH Von 2012 gui BKH 1 2" xfId="5760" xr:uid="{00000000-0005-0000-0000-0000E4170000}"/>
    <cellStyle name="T_Book1_10b_PhanThanNhaSo10_KH Von 2012 gui BKH 1 2 2" xfId="5761" xr:uid="{00000000-0005-0000-0000-0000E5170000}"/>
    <cellStyle name="T_Book1_10b_PhanThanNhaSo10_KH Von 2012 gui BKH 1_BIEU KE HOACH  2015 (KTN 6.11 sua)" xfId="5762" xr:uid="{00000000-0005-0000-0000-0000E6170000}"/>
    <cellStyle name="T_Book1_10b_PhanThanNhaSo10_QD ke hoach dau thau" xfId="5763" xr:uid="{00000000-0005-0000-0000-0000E7170000}"/>
    <cellStyle name="T_Book1_10b_PhanThanNhaSo10_QD ke hoach dau thau 2" xfId="5764" xr:uid="{00000000-0005-0000-0000-0000E8170000}"/>
    <cellStyle name="T_Book1_10b_PhanThanNhaSo10_QD ke hoach dau thau 2 2" xfId="5765" xr:uid="{00000000-0005-0000-0000-0000E9170000}"/>
    <cellStyle name="T_Book1_10b_PhanThanNhaSo10_QD ke hoach dau thau_BIEU KE HOACH  2015 (KTN 6.11 sua)" xfId="5766" xr:uid="{00000000-0005-0000-0000-0000EA170000}"/>
    <cellStyle name="T_Book1_10b_PhanThanNhaSo10_Ra soat KH von 2011 (Huy-11-11-11)" xfId="5767" xr:uid="{00000000-0005-0000-0000-0000EB170000}"/>
    <cellStyle name="T_Book1_10b_PhanThanNhaSo10_Ra soat KH von 2011 (Huy-11-11-11) 2" xfId="5768" xr:uid="{00000000-0005-0000-0000-0000EC170000}"/>
    <cellStyle name="T_Book1_10b_PhanThanNhaSo10_Ra soat KH von 2011 (Huy-11-11-11) 2 2" xfId="5769" xr:uid="{00000000-0005-0000-0000-0000ED170000}"/>
    <cellStyle name="T_Book1_10b_PhanThanNhaSo10_Ra soat KH von 2011 (Huy-11-11-11)_BIEU KE HOACH  2015 (KTN 6.11 sua)" xfId="5770" xr:uid="{00000000-0005-0000-0000-0000EE170000}"/>
    <cellStyle name="T_Book1_10b_PhanThanNhaSo10_tinh toan hoang ha" xfId="5771" xr:uid="{00000000-0005-0000-0000-0000EF170000}"/>
    <cellStyle name="T_Book1_10b_PhanThanNhaSo10_tinh toan hoang ha 2" xfId="5772" xr:uid="{00000000-0005-0000-0000-0000F0170000}"/>
    <cellStyle name="T_Book1_10b_PhanThanNhaSo10_tinh toan hoang ha 2 2" xfId="5773" xr:uid="{00000000-0005-0000-0000-0000F1170000}"/>
    <cellStyle name="T_Book1_10b_PhanThanNhaSo10_tinh toan hoang ha_BIEU KE HOACH  2015 (KTN 6.11 sua)" xfId="5774" xr:uid="{00000000-0005-0000-0000-0000F2170000}"/>
    <cellStyle name="T_Book1_10b_PhanThanNhaSo10_Tong von ĐTPT" xfId="5775" xr:uid="{00000000-0005-0000-0000-0000F3170000}"/>
    <cellStyle name="T_Book1_10b_PhanThanNhaSo10_Tong von ĐTPT 2" xfId="5776" xr:uid="{00000000-0005-0000-0000-0000F4170000}"/>
    <cellStyle name="T_Book1_10b_PhanThanNhaSo10_Tong von ĐTPT 2 2" xfId="5777" xr:uid="{00000000-0005-0000-0000-0000F5170000}"/>
    <cellStyle name="T_Book1_10b_PhanThanNhaSo10_Tong von ĐTPT_BIEU KE HOACH  2015 (KTN 6.11 sua)" xfId="5778" xr:uid="{00000000-0005-0000-0000-0000F6170000}"/>
    <cellStyle name="T_Book1_10b_PhanThanNhaSo10_Viec Huy dang lam" xfId="5779" xr:uid="{00000000-0005-0000-0000-0000F7170000}"/>
    <cellStyle name="T_Book1_10b_PhanThanNhaSo10_Viec Huy dang lam_CT 134" xfId="5780" xr:uid="{00000000-0005-0000-0000-0000F8170000}"/>
    <cellStyle name="T_Book1_2" xfId="5781" xr:uid="{00000000-0005-0000-0000-0000F9170000}"/>
    <cellStyle name="T_Book1_2 2" xfId="5782" xr:uid="{00000000-0005-0000-0000-0000FA170000}"/>
    <cellStyle name="T_Book1_2 3" xfId="5783" xr:uid="{00000000-0005-0000-0000-0000FB170000}"/>
    <cellStyle name="T_Book1_2_Bao cao danh muc cac cong trinh tren dia ban huyen 4-2010" xfId="5784" xr:uid="{00000000-0005-0000-0000-0000FC170000}"/>
    <cellStyle name="T_Book1_2_Bao cao TPCP" xfId="5785" xr:uid="{00000000-0005-0000-0000-0000FD170000}"/>
    <cellStyle name="T_Book1_2_Bao cao TPCP 2" xfId="5786" xr:uid="{00000000-0005-0000-0000-0000FE170000}"/>
    <cellStyle name="T_Book1_2_Bao cao TPCP_BIEU KE HOACH  2015 (KTN 6.11 sua)" xfId="5787" xr:uid="{00000000-0005-0000-0000-0000FF170000}"/>
    <cellStyle name="T_Book1_2_bao_cao_TH_th_cong_tac_dau_thau_-_ngay251209" xfId="5788" xr:uid="{00000000-0005-0000-0000-000000180000}"/>
    <cellStyle name="T_Book1_2_Bieu chi tieu KH 2014 (Huy-04-11)" xfId="5789" xr:uid="{00000000-0005-0000-0000-000001180000}"/>
    <cellStyle name="T_Book1_2_Bieu chi tieu KH 2014 (Huy-04-11) 2" xfId="5790" xr:uid="{00000000-0005-0000-0000-000002180000}"/>
    <cellStyle name="T_Book1_2_BIEU KE HOACH  2015 (KTN 6.11 sua)" xfId="5791" xr:uid="{00000000-0005-0000-0000-000003180000}"/>
    <cellStyle name="T_Book1_2_bieu ke hoach dau thau" xfId="5792" xr:uid="{00000000-0005-0000-0000-000004180000}"/>
    <cellStyle name="T_Book1_2_bieu ke hoach dau thau 2" xfId="5793" xr:uid="{00000000-0005-0000-0000-000005180000}"/>
    <cellStyle name="T_Book1_2_bieu ke hoach dau thau truong mam non SKH" xfId="5794" xr:uid="{00000000-0005-0000-0000-000006180000}"/>
    <cellStyle name="T_Book1_2_bieu ke hoach dau thau truong mam non SKH 2" xfId="5795" xr:uid="{00000000-0005-0000-0000-000007180000}"/>
    <cellStyle name="T_Book1_2_bieu ke hoach dau thau truong mam non SKH_BIEU KE HOACH  2015 (KTN 6.11 sua)" xfId="5796" xr:uid="{00000000-0005-0000-0000-000008180000}"/>
    <cellStyle name="T_Book1_2_bieu ke hoach dau thau_BIEU KE HOACH  2015 (KTN 6.11 sua)" xfId="5797" xr:uid="{00000000-0005-0000-0000-000009180000}"/>
    <cellStyle name="T_Book1_2_bieu tong hop lai kh von 2011 gui phong TH-KTDN" xfId="5798" xr:uid="{00000000-0005-0000-0000-00000A180000}"/>
    <cellStyle name="T_Book1_2_bieu tong hop lai kh von 2011 gui phong TH-KTDN 2" xfId="5799" xr:uid="{00000000-0005-0000-0000-00000B180000}"/>
    <cellStyle name="T_Book1_2_bieu tong hop lai kh von 2011 gui phong TH-KTDN_BIEU KE HOACH  2015 (KTN 6.11 sua)" xfId="5800" xr:uid="{00000000-0005-0000-0000-00000C180000}"/>
    <cellStyle name="T_Book1_2_BIỂU TỔNG HỢP LẦN CUỐI SỬA THEO NGHI QUYẾT SỐ 81" xfId="5801" xr:uid="{00000000-0005-0000-0000-00000D180000}"/>
    <cellStyle name="T_Book1_2_Book1" xfId="5802" xr:uid="{00000000-0005-0000-0000-00000E180000}"/>
    <cellStyle name="T_Book1_2_Book1 2" xfId="5803" xr:uid="{00000000-0005-0000-0000-00000F180000}"/>
    <cellStyle name="T_Book1_2_Book1 3" xfId="5804" xr:uid="{00000000-0005-0000-0000-000010180000}"/>
    <cellStyle name="T_Book1_2_Book1_1" xfId="5805" xr:uid="{00000000-0005-0000-0000-000011180000}"/>
    <cellStyle name="T_Book1_2_Book1_1 2" xfId="5806" xr:uid="{00000000-0005-0000-0000-000012180000}"/>
    <cellStyle name="T_Book1_2_Book1_1_BIEU KE HOACH  2015 (KTN 6.11 sua)" xfId="5807" xr:uid="{00000000-0005-0000-0000-000013180000}"/>
    <cellStyle name="T_Book1_2_Book1_1_Book1" xfId="5808" xr:uid="{00000000-0005-0000-0000-000014180000}"/>
    <cellStyle name="T_Book1_2_Book1_1_Book1 2" xfId="5809" xr:uid="{00000000-0005-0000-0000-000015180000}"/>
    <cellStyle name="T_Book1_2_Book1_1_Book1_BIEU KE HOACH  2015 (KTN 6.11 sua)" xfId="5810" xr:uid="{00000000-0005-0000-0000-000016180000}"/>
    <cellStyle name="T_Book1_2_Book1_1_Book1_Ke hoach 2010 (theo doi 11-8-2010)" xfId="5811" xr:uid="{00000000-0005-0000-0000-000017180000}"/>
    <cellStyle name="T_Book1_2_Book1_1_Book1_Ke hoach 2010 (theo doi 11-8-2010) 2" xfId="5812" xr:uid="{00000000-0005-0000-0000-000018180000}"/>
    <cellStyle name="T_Book1_2_Book1_1_Book1_Ke hoach 2010 (theo doi 11-8-2010)_BIEU KE HOACH  2015 (KTN 6.11 sua)" xfId="5813" xr:uid="{00000000-0005-0000-0000-000019180000}"/>
    <cellStyle name="T_Book1_2_Book1_1_Ke hoach 2010 (theo doi 11-8-2010)" xfId="5814" xr:uid="{00000000-0005-0000-0000-00001A180000}"/>
    <cellStyle name="T_Book1_2_Book1_1_Ke hoach 2010 (theo doi 11-8-2010) 2" xfId="5815" xr:uid="{00000000-0005-0000-0000-00001B180000}"/>
    <cellStyle name="T_Book1_2_Book1_1_Ke hoach 2010 (theo doi 11-8-2010)_BIEU KE HOACH  2015 (KTN 6.11 sua)" xfId="5816" xr:uid="{00000000-0005-0000-0000-00001C180000}"/>
    <cellStyle name="T_Book1_2_Book1_1_ke hoach dau thau 30-6-2010" xfId="5817" xr:uid="{00000000-0005-0000-0000-00001D180000}"/>
    <cellStyle name="T_Book1_2_Book1_1_ke hoach dau thau 30-6-2010 2" xfId="5818" xr:uid="{00000000-0005-0000-0000-00001E180000}"/>
    <cellStyle name="T_Book1_2_Book1_1_ke hoach dau thau 30-6-2010_BIEU KE HOACH  2015 (KTN 6.11 sua)" xfId="5819" xr:uid="{00000000-0005-0000-0000-00001F180000}"/>
    <cellStyle name="T_Book1_2_Book1_2" xfId="5820" xr:uid="{00000000-0005-0000-0000-000020180000}"/>
    <cellStyle name="T_Book1_2_Book1_2 2" xfId="5821" xr:uid="{00000000-0005-0000-0000-000021180000}"/>
    <cellStyle name="T_Book1_2_Book1_2 2 2" xfId="5822" xr:uid="{00000000-0005-0000-0000-000022180000}"/>
    <cellStyle name="T_Book1_2_Book1_2_BIEU KE HOACH  2015 (KTN 6.11 sua)" xfId="5823" xr:uid="{00000000-0005-0000-0000-000023180000}"/>
    <cellStyle name="T_Book1_2_Book1_2_Ke hoach 2010 (theo doi 11-8-2010)" xfId="5824" xr:uid="{00000000-0005-0000-0000-000024180000}"/>
    <cellStyle name="T_Book1_2_Book1_2_Ke hoach 2010 (theo doi 11-8-2010) 2" xfId="5825" xr:uid="{00000000-0005-0000-0000-000025180000}"/>
    <cellStyle name="T_Book1_2_Book1_2_Ke hoach 2010 (theo doi 11-8-2010)_BIEU KE HOACH  2015 (KTN 6.11 sua)" xfId="5826" xr:uid="{00000000-0005-0000-0000-000026180000}"/>
    <cellStyle name="T_Book1_2_Book1_Bao cao 9 thang  XDCB" xfId="5827" xr:uid="{00000000-0005-0000-0000-000027180000}"/>
    <cellStyle name="T_Book1_2_Book1_Bao cao phòng lao động phụ lục 3" xfId="5828" xr:uid="{00000000-0005-0000-0000-000028180000}"/>
    <cellStyle name="T_Book1_2_Book1_Book1" xfId="5829" xr:uid="{00000000-0005-0000-0000-000029180000}"/>
    <cellStyle name="T_Book1_2_Book1_Book1 2" xfId="5830" xr:uid="{00000000-0005-0000-0000-00002A180000}"/>
    <cellStyle name="T_Book1_2_Book1_Book1_BIEU KE HOACH  2015 (KTN 6.11 sua)" xfId="5831" xr:uid="{00000000-0005-0000-0000-00002B180000}"/>
    <cellStyle name="T_Book1_2_Book1_Book1_Ke hoach 2010 (theo doi 11-8-2010)" xfId="5832" xr:uid="{00000000-0005-0000-0000-00002C180000}"/>
    <cellStyle name="T_Book1_2_Book1_Book1_Ke hoach 2010 (theo doi 11-8-2010) 2" xfId="5833" xr:uid="{00000000-0005-0000-0000-00002D180000}"/>
    <cellStyle name="T_Book1_2_Book1_Book1_Ke hoach 2010 (theo doi 11-8-2010)_BIEU KE HOACH  2015 (KTN 6.11 sua)" xfId="5834" xr:uid="{00000000-0005-0000-0000-00002E180000}"/>
    <cellStyle name="T_Book1_2_Book1_Danh Mục KCM trinh BKH 2011 (BS 30A)" xfId="5835" xr:uid="{00000000-0005-0000-0000-00002F180000}"/>
    <cellStyle name="T_Book1_2_Book1_dự toán 30a 2013" xfId="5836" xr:uid="{00000000-0005-0000-0000-000030180000}"/>
    <cellStyle name="T_Book1_2_Book1_Ke hoach 2010 (theo doi 11-8-2010)" xfId="5837" xr:uid="{00000000-0005-0000-0000-000031180000}"/>
    <cellStyle name="T_Book1_2_Book1_Ke hoach 2010 (theo doi 11-8-2010) 2" xfId="5838" xr:uid="{00000000-0005-0000-0000-000032180000}"/>
    <cellStyle name="T_Book1_2_Book1_Ke hoach 2010 (theo doi 11-8-2010) 2 2" xfId="5839" xr:uid="{00000000-0005-0000-0000-000033180000}"/>
    <cellStyle name="T_Book1_2_Book1_Ke hoach 2010 (theo doi 11-8-2010)_BIEU KE HOACH  2015 (KTN 6.11 sua)" xfId="5840" xr:uid="{00000000-0005-0000-0000-000034180000}"/>
    <cellStyle name="T_Book1_2_Book1_ke hoach dau thau 30-6-2010" xfId="5841" xr:uid="{00000000-0005-0000-0000-000035180000}"/>
    <cellStyle name="T_Book1_2_Book1_ke hoach dau thau 30-6-2010 2" xfId="5842" xr:uid="{00000000-0005-0000-0000-000036180000}"/>
    <cellStyle name="T_Book1_2_Book1_ke hoach dau thau 30-6-2010_BIEU KE HOACH  2015 (KTN 6.11 sua)" xfId="5843" xr:uid="{00000000-0005-0000-0000-000037180000}"/>
    <cellStyle name="T_Book1_2_Book1_KH Von 2012 gui BKH 1" xfId="5844" xr:uid="{00000000-0005-0000-0000-000038180000}"/>
    <cellStyle name="T_Book1_2_Book1_KH Von 2012 gui BKH 1 2" xfId="5845" xr:uid="{00000000-0005-0000-0000-000039180000}"/>
    <cellStyle name="T_Book1_2_Book1_KH Von 2012 gui BKH 1_BIEU KE HOACH  2015 (KTN 6.11 sua)" xfId="5846" xr:uid="{00000000-0005-0000-0000-00003A180000}"/>
    <cellStyle name="T_Book1_2_Book1_KH Von 2012 gui BKH 2" xfId="5847" xr:uid="{00000000-0005-0000-0000-00003B180000}"/>
    <cellStyle name="T_Book1_2_Book1_KH Von 2012 gui BKH 2 2" xfId="5848" xr:uid="{00000000-0005-0000-0000-00003C180000}"/>
    <cellStyle name="T_Book1_2_Book1_KH Von 2012 gui BKH 2_BIEU KE HOACH  2015 (KTN 6.11 sua)" xfId="5849" xr:uid="{00000000-0005-0000-0000-00003D180000}"/>
    <cellStyle name="T_Book1_2_Book1_Ra soat KH von 2011 (Huy-11-11-11)" xfId="5850" xr:uid="{00000000-0005-0000-0000-00003E180000}"/>
    <cellStyle name="T_Book1_2_Book1_Theo doi thanh toan" xfId="5851" xr:uid="{00000000-0005-0000-0000-00003F180000}"/>
    <cellStyle name="T_Book1_2_Book1_Viec Huy dang lam" xfId="5852" xr:uid="{00000000-0005-0000-0000-000040180000}"/>
    <cellStyle name="T_Book1_2_Book1_Viec Huy dang lam_CT 134" xfId="5853" xr:uid="{00000000-0005-0000-0000-000041180000}"/>
    <cellStyle name="T_Book1_2_Chi tieu KH nam 2009" xfId="5854" xr:uid="{00000000-0005-0000-0000-000042180000}"/>
    <cellStyle name="T_Book1_2_Chi tieu KH nam 2009 2" xfId="5855" xr:uid="{00000000-0005-0000-0000-000043180000}"/>
    <cellStyle name="T_Book1_2_Chi tieu KH nam 2009_BIEU KE HOACH  2015 (KTN 6.11 sua)" xfId="5856" xr:uid="{00000000-0005-0000-0000-000044180000}"/>
    <cellStyle name="T_Book1_2_cong bo gia VLXD thang 4" xfId="5857" xr:uid="{00000000-0005-0000-0000-000045180000}"/>
    <cellStyle name="T_Book1_2_cong bo gia VLXD thang 4 2" xfId="5858" xr:uid="{00000000-0005-0000-0000-000046180000}"/>
    <cellStyle name="T_Book1_2_cong bo gia VLXD thang 4_BIEU KE HOACH  2015 (KTN 6.11 sua)" xfId="5859" xr:uid="{00000000-0005-0000-0000-000047180000}"/>
    <cellStyle name="T_Book1_2_Copy of KH PHAN BO VON ĐỐI ỨNG NAM 2011 (30 TY phuong án gop WB)" xfId="5860" xr:uid="{00000000-0005-0000-0000-000048180000}"/>
    <cellStyle name="T_Book1_2_Copy of KH PHAN BO VON ĐỐI ỨNG NAM 2011 (30 TY phuong án gop WB) 2" xfId="5861" xr:uid="{00000000-0005-0000-0000-000049180000}"/>
    <cellStyle name="T_Book1_2_Copy of KH PHAN BO VON ĐỐI ỨNG NAM 2011 (30 TY phuong án gop WB)_BIEU KE HOACH  2015 (KTN 6.11 sua)" xfId="5862" xr:uid="{00000000-0005-0000-0000-00004A180000}"/>
    <cellStyle name="T_Book1_2_dang vien mói" xfId="5863" xr:uid="{00000000-0005-0000-0000-00004B180000}"/>
    <cellStyle name="T_Book1_2_Danh Mục KCM trinh BKH 2011 (BS 30A)" xfId="5864" xr:uid="{00000000-0005-0000-0000-00004C180000}"/>
    <cellStyle name="T_Book1_2_DT 1751 Muong Khoa" xfId="5865" xr:uid="{00000000-0005-0000-0000-00004D180000}"/>
    <cellStyle name="T_Book1_2_DT 1751 Muong Khoa 2" xfId="5866" xr:uid="{00000000-0005-0000-0000-00004E180000}"/>
    <cellStyle name="T_Book1_2_DT 1751 Muong Khoa_BIEU KE HOACH  2015 (KTN 6.11 sua)" xfId="5867" xr:uid="{00000000-0005-0000-0000-00004F180000}"/>
    <cellStyle name="T_Book1_2_DT Nam vai" xfId="5868" xr:uid="{00000000-0005-0000-0000-000050180000}"/>
    <cellStyle name="T_Book1_2_DT Nam vai 2" xfId="5869" xr:uid="{00000000-0005-0000-0000-000051180000}"/>
    <cellStyle name="T_Book1_2_DT Nam vai_BIEU KE HOACH  2015 (KTN 6.11 sua)" xfId="5870" xr:uid="{00000000-0005-0000-0000-000052180000}"/>
    <cellStyle name="T_Book1_2_DT Nam vai_bieu ke hoach dau thau" xfId="5871" xr:uid="{00000000-0005-0000-0000-000053180000}"/>
    <cellStyle name="T_Book1_2_DT Nam vai_bieu ke hoach dau thau 2" xfId="5872" xr:uid="{00000000-0005-0000-0000-000054180000}"/>
    <cellStyle name="T_Book1_2_DT Nam vai_bieu ke hoach dau thau truong mam non SKH" xfId="5873" xr:uid="{00000000-0005-0000-0000-000055180000}"/>
    <cellStyle name="T_Book1_2_DT Nam vai_bieu ke hoach dau thau truong mam non SKH 2" xfId="5874" xr:uid="{00000000-0005-0000-0000-000056180000}"/>
    <cellStyle name="T_Book1_2_DT Nam vai_bieu ke hoach dau thau truong mam non SKH_BIEU KE HOACH  2015 (KTN 6.11 sua)" xfId="5875" xr:uid="{00000000-0005-0000-0000-000057180000}"/>
    <cellStyle name="T_Book1_2_DT Nam vai_bieu ke hoach dau thau_BIEU KE HOACH  2015 (KTN 6.11 sua)" xfId="5876" xr:uid="{00000000-0005-0000-0000-000058180000}"/>
    <cellStyle name="T_Book1_2_DT Nam vai_Book1" xfId="5877" xr:uid="{00000000-0005-0000-0000-000059180000}"/>
    <cellStyle name="T_Book1_2_DT Nam vai_Book1 2" xfId="5878" xr:uid="{00000000-0005-0000-0000-00005A180000}"/>
    <cellStyle name="T_Book1_2_DT Nam vai_Book1_BIEU KE HOACH  2015 (KTN 6.11 sua)" xfId="5879" xr:uid="{00000000-0005-0000-0000-00005B180000}"/>
    <cellStyle name="T_Book1_2_DT Nam vai_DTTD chieng chan Tham lai 29-9-2009" xfId="5880" xr:uid="{00000000-0005-0000-0000-00005C180000}"/>
    <cellStyle name="T_Book1_2_DT Nam vai_DTTD chieng chan Tham lai 29-9-2009 2" xfId="5881" xr:uid="{00000000-0005-0000-0000-00005D180000}"/>
    <cellStyle name="T_Book1_2_DT Nam vai_DTTD chieng chan Tham lai 29-9-2009_BIEU KE HOACH  2015 (KTN 6.11 sua)" xfId="5882" xr:uid="{00000000-0005-0000-0000-00005E180000}"/>
    <cellStyle name="T_Book1_2_DT Nam vai_Ke hoach 2010 (theo doi 11-8-2010)" xfId="5883" xr:uid="{00000000-0005-0000-0000-00005F180000}"/>
    <cellStyle name="T_Book1_2_DT Nam vai_Ke hoach 2010 (theo doi 11-8-2010) 2" xfId="5884" xr:uid="{00000000-0005-0000-0000-000060180000}"/>
    <cellStyle name="T_Book1_2_DT Nam vai_Ke hoach 2010 (theo doi 11-8-2010)_BIEU KE HOACH  2015 (KTN 6.11 sua)" xfId="5885" xr:uid="{00000000-0005-0000-0000-000061180000}"/>
    <cellStyle name="T_Book1_2_DT Nam vai_ke hoach dau thau 30-6-2010" xfId="5886" xr:uid="{00000000-0005-0000-0000-000062180000}"/>
    <cellStyle name="T_Book1_2_DT Nam vai_ke hoach dau thau 30-6-2010 2" xfId="5887" xr:uid="{00000000-0005-0000-0000-000063180000}"/>
    <cellStyle name="T_Book1_2_DT Nam vai_ke hoach dau thau 30-6-2010_BIEU KE HOACH  2015 (KTN 6.11 sua)" xfId="5888" xr:uid="{00000000-0005-0000-0000-000064180000}"/>
    <cellStyle name="T_Book1_2_DT Nam vai_QD ke hoach dau thau" xfId="5889" xr:uid="{00000000-0005-0000-0000-000065180000}"/>
    <cellStyle name="T_Book1_2_DT Nam vai_QD ke hoach dau thau 2" xfId="5890" xr:uid="{00000000-0005-0000-0000-000066180000}"/>
    <cellStyle name="T_Book1_2_DT Nam vai_QD ke hoach dau thau_BIEU KE HOACH  2015 (KTN 6.11 sua)" xfId="5891" xr:uid="{00000000-0005-0000-0000-000067180000}"/>
    <cellStyle name="T_Book1_2_DT Nam vai_tinh toan hoang ha" xfId="5892" xr:uid="{00000000-0005-0000-0000-000068180000}"/>
    <cellStyle name="T_Book1_2_DT Nam vai_tinh toan hoang ha 2" xfId="5893" xr:uid="{00000000-0005-0000-0000-000069180000}"/>
    <cellStyle name="T_Book1_2_DT Nam vai_tinh toan hoang ha_BIEU KE HOACH  2015 (KTN 6.11 sua)" xfId="5894" xr:uid="{00000000-0005-0000-0000-00006A180000}"/>
    <cellStyle name="T_Book1_2_DT NHA KHACH -12" xfId="5895" xr:uid="{00000000-0005-0000-0000-00006B180000}"/>
    <cellStyle name="T_Book1_2_DT NHA KHACH -12 2" xfId="5896" xr:uid="{00000000-0005-0000-0000-00006C180000}"/>
    <cellStyle name="T_Book1_2_DT NHA KHACH -12_BIEU KE HOACH  2015 (KTN 6.11 sua)" xfId="5897" xr:uid="{00000000-0005-0000-0000-00006D180000}"/>
    <cellStyle name="T_Book1_2_DT tieu hoc diem TDC ban Cho 28-02-09" xfId="5898" xr:uid="{00000000-0005-0000-0000-00006E180000}"/>
    <cellStyle name="T_Book1_2_DT tieu hoc diem TDC ban Cho 28-02-09 2" xfId="5899" xr:uid="{00000000-0005-0000-0000-00006F180000}"/>
    <cellStyle name="T_Book1_2_DT tieu hoc diem TDC ban Cho 28-02-09_BIEU KE HOACH  2015 (KTN 6.11 sua)" xfId="5900" xr:uid="{00000000-0005-0000-0000-000070180000}"/>
    <cellStyle name="T_Book1_2_DTTD chieng chan Tham lai 29-9-2009" xfId="5901" xr:uid="{00000000-0005-0000-0000-000071180000}"/>
    <cellStyle name="T_Book1_2_DTTD chieng chan Tham lai 29-9-2009 2" xfId="5902" xr:uid="{00000000-0005-0000-0000-000072180000}"/>
    <cellStyle name="T_Book1_2_DTTD chieng chan Tham lai 29-9-2009_BIEU KE HOACH  2015 (KTN 6.11 sua)" xfId="5903" xr:uid="{00000000-0005-0000-0000-000073180000}"/>
    <cellStyle name="T_Book1_2_dự toán 30a 2013" xfId="5904" xr:uid="{00000000-0005-0000-0000-000074180000}"/>
    <cellStyle name="T_Book1_2_Du toan nuoc San Thang (GD2)" xfId="5905" xr:uid="{00000000-0005-0000-0000-000075180000}"/>
    <cellStyle name="T_Book1_2_Du toan nuoc San Thang (GD2) 2" xfId="5906" xr:uid="{00000000-0005-0000-0000-000076180000}"/>
    <cellStyle name="T_Book1_2_Du toan nuoc San Thang (GD2)_BIEU KE HOACH  2015 (KTN 6.11 sua)" xfId="5907" xr:uid="{00000000-0005-0000-0000-000077180000}"/>
    <cellStyle name="T_Book1_2_DuToan92009Luong650" xfId="5908" xr:uid="{00000000-0005-0000-0000-000078180000}"/>
    <cellStyle name="T_Book1_2_DuToan92009Luong650 2" xfId="5909" xr:uid="{00000000-0005-0000-0000-000079180000}"/>
    <cellStyle name="T_Book1_2_DuToan92009Luong650_CT 134" xfId="5910" xr:uid="{00000000-0005-0000-0000-00007A180000}"/>
    <cellStyle name="T_Book1_2_GVL" xfId="5911" xr:uid="{00000000-0005-0000-0000-00007B180000}"/>
    <cellStyle name="T_Book1_2_GVL 2" xfId="5912" xr:uid="{00000000-0005-0000-0000-00007C180000}"/>
    <cellStyle name="T_Book1_2_GVL_BIEU KE HOACH  2015 (KTN 6.11 sua)" xfId="5913" xr:uid="{00000000-0005-0000-0000-00007D180000}"/>
    <cellStyle name="T_Book1_2_HD TT1" xfId="5914" xr:uid="{00000000-0005-0000-0000-00007E180000}"/>
    <cellStyle name="T_Book1_2_HD TT1 2" xfId="5915" xr:uid="{00000000-0005-0000-0000-00007F180000}"/>
    <cellStyle name="T_Book1_2_HD TT1_BIEU KE HOACH  2015 (KTN 6.11 sua)" xfId="5916" xr:uid="{00000000-0005-0000-0000-000080180000}"/>
    <cellStyle name="T_Book1_2_Ke hoach 2010 ngay 14.4.10" xfId="5917" xr:uid="{00000000-0005-0000-0000-000081180000}"/>
    <cellStyle name="T_Book1_2_Ke hoach 2010 ngay 14.4.10 2" xfId="5918" xr:uid="{00000000-0005-0000-0000-000082180000}"/>
    <cellStyle name="T_Book1_2_Ke hoach 2010 ngay 14.4.10_BIEU KE HOACH  2015 (KTN 6.11 sua)" xfId="5919" xr:uid="{00000000-0005-0000-0000-000083180000}"/>
    <cellStyle name="T_Book1_2_ke hoach dau thau 30-6-2010" xfId="5920" xr:uid="{00000000-0005-0000-0000-000084180000}"/>
    <cellStyle name="T_Book1_2_ke hoach dau thau 30-6-2010 2" xfId="5921" xr:uid="{00000000-0005-0000-0000-000085180000}"/>
    <cellStyle name="T_Book1_2_ke hoach dau thau 30-6-2010_BIEU KE HOACH  2015 (KTN 6.11 sua)" xfId="5922" xr:uid="{00000000-0005-0000-0000-000086180000}"/>
    <cellStyle name="T_Book1_2_KH 2014" xfId="5923" xr:uid="{00000000-0005-0000-0000-000087180000}"/>
    <cellStyle name="T_Book1_2_KH Von 2012 gui BKH 1" xfId="5924" xr:uid="{00000000-0005-0000-0000-000088180000}"/>
    <cellStyle name="T_Book1_2_KH Von 2012 gui BKH 1 2" xfId="5925" xr:uid="{00000000-0005-0000-0000-000089180000}"/>
    <cellStyle name="T_Book1_2_KH Von 2012 gui BKH 1_BIEU KE HOACH  2015 (KTN 6.11 sua)" xfId="5926" xr:uid="{00000000-0005-0000-0000-00008A180000}"/>
    <cellStyle name="T_Book1_2_Nha lop hoc 8 P" xfId="5927" xr:uid="{00000000-0005-0000-0000-00008B180000}"/>
    <cellStyle name="T_Book1_2_Nha lop hoc 8 P 2" xfId="5928" xr:uid="{00000000-0005-0000-0000-00008C180000}"/>
    <cellStyle name="T_Book1_2_Nha lop hoc 8 P_BIEU KE HOACH  2015 (KTN 6.11 sua)" xfId="5929" xr:uid="{00000000-0005-0000-0000-00008D180000}"/>
    <cellStyle name="T_Book1_2_Phan pha do" xfId="5930" xr:uid="{00000000-0005-0000-0000-00008E180000}"/>
    <cellStyle name="T_Book1_2_QĐ 980" xfId="5931" xr:uid="{00000000-0005-0000-0000-00008F180000}"/>
    <cellStyle name="T_Book1_2_QD ke hoach dau thau" xfId="5932" xr:uid="{00000000-0005-0000-0000-000090180000}"/>
    <cellStyle name="T_Book1_2_QD ke hoach dau thau 2" xfId="5933" xr:uid="{00000000-0005-0000-0000-000091180000}"/>
    <cellStyle name="T_Book1_2_QD ke hoach dau thau_BIEU KE HOACH  2015 (KTN 6.11 sua)" xfId="5934" xr:uid="{00000000-0005-0000-0000-000092180000}"/>
    <cellStyle name="T_Book1_2_Ra soat KH von 2011 (Huy-11-11-11)" xfId="5935" xr:uid="{00000000-0005-0000-0000-000093180000}"/>
    <cellStyle name="T_Book1_2_Ra soat KH von 2011 (Huy-11-11-11) 2" xfId="5936" xr:uid="{00000000-0005-0000-0000-000094180000}"/>
    <cellStyle name="T_Book1_2_Ra soat KH von 2011 (Huy-11-11-11)_BIEU KE HOACH  2015 (KTN 6.11 sua)" xfId="5937" xr:uid="{00000000-0005-0000-0000-000095180000}"/>
    <cellStyle name="T_Book1_2_Sheet2" xfId="5938" xr:uid="{00000000-0005-0000-0000-000096180000}"/>
    <cellStyle name="T_Book1_2_Sheet2 2" xfId="5939" xr:uid="{00000000-0005-0000-0000-000097180000}"/>
    <cellStyle name="T_Book1_2_Sheet2_BIEU KE HOACH  2015 (KTN 6.11 sua)" xfId="5940" xr:uid="{00000000-0005-0000-0000-000098180000}"/>
    <cellStyle name="T_Book1_2_TH danh muc 08-09 den ngay 30-8-09" xfId="5941" xr:uid="{00000000-0005-0000-0000-000099180000}"/>
    <cellStyle name="T_Book1_2_Tienluong" xfId="5942" xr:uid="{00000000-0005-0000-0000-00009A180000}"/>
    <cellStyle name="T_Book1_2_Tienluong 2" xfId="5943" xr:uid="{00000000-0005-0000-0000-00009B180000}"/>
    <cellStyle name="T_Book1_2_Tienluong_BIEU KE HOACH  2015 (KTN 6.11 sua)" xfId="5944" xr:uid="{00000000-0005-0000-0000-00009C180000}"/>
    <cellStyle name="T_Book1_2_tinh toan hoang ha" xfId="5945" xr:uid="{00000000-0005-0000-0000-00009D180000}"/>
    <cellStyle name="T_Book1_2_tinh toan hoang ha 2" xfId="5946" xr:uid="{00000000-0005-0000-0000-00009E180000}"/>
    <cellStyle name="T_Book1_2_tinh toan hoang ha_BIEU KE HOACH  2015 (KTN 6.11 sua)" xfId="5947" xr:uid="{00000000-0005-0000-0000-00009F180000}"/>
    <cellStyle name="T_Book1_2_Tong von ĐTPT" xfId="5948" xr:uid="{00000000-0005-0000-0000-0000A0180000}"/>
    <cellStyle name="T_Book1_2_Tong von ĐTPT 2" xfId="5949" xr:uid="{00000000-0005-0000-0000-0000A1180000}"/>
    <cellStyle name="T_Book1_2_Tong von ĐTPT_BIEU KE HOACH  2015 (KTN 6.11 sua)" xfId="5950" xr:uid="{00000000-0005-0000-0000-0000A2180000}"/>
    <cellStyle name="T_Book1_2_TU VAN THUY LOI THAM  PHE" xfId="5951" xr:uid="{00000000-0005-0000-0000-0000A3180000}"/>
    <cellStyle name="T_Book1_2_TU VAN THUY LOI THAM  PHE 2" xfId="5952" xr:uid="{00000000-0005-0000-0000-0000A4180000}"/>
    <cellStyle name="T_Book1_2_TU VAN THUY LOI THAM  PHE_BIEU KE HOACH  2015 (KTN 6.11 sua)" xfId="5953" xr:uid="{00000000-0005-0000-0000-0000A5180000}"/>
    <cellStyle name="T_Book1_2_Viec Huy dang lam" xfId="5954" xr:uid="{00000000-0005-0000-0000-0000A6180000}"/>
    <cellStyle name="T_Book1_2_Viec Huy dang lam_CT 134" xfId="5955" xr:uid="{00000000-0005-0000-0000-0000A7180000}"/>
    <cellStyle name="T_Book1_3" xfId="5956" xr:uid="{00000000-0005-0000-0000-0000A8180000}"/>
    <cellStyle name="T_Book1_3 2" xfId="5957" xr:uid="{00000000-0005-0000-0000-0000A9180000}"/>
    <cellStyle name="T_Book1_3 2 2" xfId="5958" xr:uid="{00000000-0005-0000-0000-0000AA180000}"/>
    <cellStyle name="T_Book1_3_BIEU KE HOACH  2015 (KTN 6.11 sua)" xfId="5959" xr:uid="{00000000-0005-0000-0000-0000AB180000}"/>
    <cellStyle name="T_Book1_3_Book1" xfId="5960" xr:uid="{00000000-0005-0000-0000-0000AC180000}"/>
    <cellStyle name="T_Book1_3_Book1 2" xfId="5961" xr:uid="{00000000-0005-0000-0000-0000AD180000}"/>
    <cellStyle name="T_Book1_3_Book1_BIEU KE HOACH  2015 (KTN 6.11 sua)" xfId="5962" xr:uid="{00000000-0005-0000-0000-0000AE180000}"/>
    <cellStyle name="T_Book1_3_Book1_Ke hoach 2010 (theo doi 11-8-2010)" xfId="5963" xr:uid="{00000000-0005-0000-0000-0000AF180000}"/>
    <cellStyle name="T_Book1_3_Book1_Ke hoach 2010 (theo doi 11-8-2010) 2" xfId="5964" xr:uid="{00000000-0005-0000-0000-0000B0180000}"/>
    <cellStyle name="T_Book1_3_Book1_Ke hoach 2010 (theo doi 11-8-2010)_CT 134" xfId="5965" xr:uid="{00000000-0005-0000-0000-0000B1180000}"/>
    <cellStyle name="T_Book1_3_Danh Mục KCM trinh BKH 2011 (BS 30A)" xfId="5966" xr:uid="{00000000-0005-0000-0000-0000B2180000}"/>
    <cellStyle name="T_Book1_3_DTTD chieng chan Tham lai 29-9-2009" xfId="5967" xr:uid="{00000000-0005-0000-0000-0000B3180000}"/>
    <cellStyle name="T_Book1_3_DTTD chieng chan Tham lai 29-9-2009 2" xfId="5968" xr:uid="{00000000-0005-0000-0000-0000B4180000}"/>
    <cellStyle name="T_Book1_3_DTTD chieng chan Tham lai 29-9-2009_BIEU KE HOACH  2015 (KTN 6.11 sua)" xfId="5969" xr:uid="{00000000-0005-0000-0000-0000B5180000}"/>
    <cellStyle name="T_Book1_3_dự toán 30a 2013" xfId="5970" xr:uid="{00000000-0005-0000-0000-0000B6180000}"/>
    <cellStyle name="T_Book1_3_GVL" xfId="5971" xr:uid="{00000000-0005-0000-0000-0000B7180000}"/>
    <cellStyle name="T_Book1_3_GVL 2" xfId="5972" xr:uid="{00000000-0005-0000-0000-0000B8180000}"/>
    <cellStyle name="T_Book1_3_GVL_BIEU KE HOACH  2015 (KTN 6.11 sua)" xfId="5973" xr:uid="{00000000-0005-0000-0000-0000B9180000}"/>
    <cellStyle name="T_Book1_3_Ke hoach 2010 (theo doi 11-8-2010)" xfId="5974" xr:uid="{00000000-0005-0000-0000-0000BA180000}"/>
    <cellStyle name="T_Book1_3_Ke hoach 2010 (theo doi 11-8-2010) 2" xfId="5975" xr:uid="{00000000-0005-0000-0000-0000BB180000}"/>
    <cellStyle name="T_Book1_3_Ke hoach 2010 (theo doi 11-8-2010)_BIEU KE HOACH  2015 (KTN 6.11 sua)" xfId="5976" xr:uid="{00000000-0005-0000-0000-0000BC180000}"/>
    <cellStyle name="T_Book1_3_KH Von 2012 gui BKH 1" xfId="5977" xr:uid="{00000000-0005-0000-0000-0000BD180000}"/>
    <cellStyle name="T_Book1_3_KH Von 2012 gui BKH 1 2" xfId="5978" xr:uid="{00000000-0005-0000-0000-0000BE180000}"/>
    <cellStyle name="T_Book1_3_KH Von 2012 gui BKH 1_BIEU KE HOACH  2015 (KTN 6.11 sua)" xfId="5979" xr:uid="{00000000-0005-0000-0000-0000BF180000}"/>
    <cellStyle name="T_Book1_3_KH Von 2012 gui BKH 2" xfId="5980" xr:uid="{00000000-0005-0000-0000-0000C0180000}"/>
    <cellStyle name="T_Book1_3_KH Von 2012 gui BKH 2 2" xfId="5981" xr:uid="{00000000-0005-0000-0000-0000C1180000}"/>
    <cellStyle name="T_Book1_3_KH Von 2012 gui BKH 2_BIEU KE HOACH  2015 (KTN 6.11 sua)" xfId="5982" xr:uid="{00000000-0005-0000-0000-0000C2180000}"/>
    <cellStyle name="T_Book1_3_Ra soat KH von 2011 (Huy-11-11-11)" xfId="5983" xr:uid="{00000000-0005-0000-0000-0000C3180000}"/>
    <cellStyle name="T_Book1_3_Ra soat KH von 2011 (Huy-11-11-11) 2" xfId="5984" xr:uid="{00000000-0005-0000-0000-0000C4180000}"/>
    <cellStyle name="T_Book1_3_Ra soat KH von 2011 (Huy-11-11-11)_BIEU KE HOACH  2015 (KTN 6.11 sua)" xfId="5985" xr:uid="{00000000-0005-0000-0000-0000C5180000}"/>
    <cellStyle name="T_Book1_3_Theo doi thanh toan" xfId="5986" xr:uid="{00000000-0005-0000-0000-0000C6180000}"/>
    <cellStyle name="T_Book1_3_tien luong" xfId="5987" xr:uid="{00000000-0005-0000-0000-0000C7180000}"/>
    <cellStyle name="T_Book1_3_Tien luong chuan 01" xfId="5988" xr:uid="{00000000-0005-0000-0000-0000C8180000}"/>
    <cellStyle name="T_Book1_3_Tong hop  " xfId="5989" xr:uid="{00000000-0005-0000-0000-0000C9180000}"/>
    <cellStyle name="T_Book1_3_Viec Huy dang lam" xfId="5990" xr:uid="{00000000-0005-0000-0000-0000CA180000}"/>
    <cellStyle name="T_Book1_4" xfId="5991" xr:uid="{00000000-0005-0000-0000-0000CB180000}"/>
    <cellStyle name="T_Book1_4 2" xfId="5992" xr:uid="{00000000-0005-0000-0000-0000CC180000}"/>
    <cellStyle name="T_Book1_4_BIEU KE HOACH  2015 (KTN 6.11 sua)" xfId="5993" xr:uid="{00000000-0005-0000-0000-0000CD180000}"/>
    <cellStyle name="T_Book1_4_Book1" xfId="5994" xr:uid="{00000000-0005-0000-0000-0000CE180000}"/>
    <cellStyle name="T_Book1_4_Book1 2" xfId="5995" xr:uid="{00000000-0005-0000-0000-0000CF180000}"/>
    <cellStyle name="T_Book1_4_Book1_BIEU KE HOACH  2015 (KTN 6.11 sua)" xfId="5996" xr:uid="{00000000-0005-0000-0000-0000D0180000}"/>
    <cellStyle name="T_Book1_4_Danh Mục KCM trinh BKH 2011 (BS 30A)" xfId="5997" xr:uid="{00000000-0005-0000-0000-0000D1180000}"/>
    <cellStyle name="T_Book1_4_dự toán 30a 2013" xfId="5998" xr:uid="{00000000-0005-0000-0000-0000D2180000}"/>
    <cellStyle name="T_Book1_4_Ke hoach 2010 (theo doi 11-8-2010)" xfId="5999" xr:uid="{00000000-0005-0000-0000-0000D3180000}"/>
    <cellStyle name="T_Book1_4_Ke hoach 2010 (theo doi 11-8-2010) 2" xfId="6000" xr:uid="{00000000-0005-0000-0000-0000D4180000}"/>
    <cellStyle name="T_Book1_4_Ke hoach 2010 (theo doi 11-8-2010)_CT 134" xfId="6001" xr:uid="{00000000-0005-0000-0000-0000D5180000}"/>
    <cellStyle name="T_Book1_4_Theo doi thanh toan" xfId="6002" xr:uid="{00000000-0005-0000-0000-0000D6180000}"/>
    <cellStyle name="T_Book1_5" xfId="6003" xr:uid="{00000000-0005-0000-0000-0000D7180000}"/>
    <cellStyle name="T_Book1_5 2" xfId="6004" xr:uid="{00000000-0005-0000-0000-0000D8180000}"/>
    <cellStyle name="T_Book1_5_BIEU KE HOACH  2015 (KTN 6.11 sua)" xfId="6005" xr:uid="{00000000-0005-0000-0000-0000D9180000}"/>
    <cellStyle name="T_Book1_5_Ke hoach 2010 (theo doi 11-8-2010)" xfId="6006" xr:uid="{00000000-0005-0000-0000-0000DA180000}"/>
    <cellStyle name="T_Book1_5_Ke hoach 2010 (theo doi 11-8-2010) 2" xfId="6007" xr:uid="{00000000-0005-0000-0000-0000DB180000}"/>
    <cellStyle name="T_Book1_5_Ke hoach 2010 (theo doi 11-8-2010)_BIEU KE HOACH  2015 (KTN 6.11 sua)" xfId="6008" xr:uid="{00000000-0005-0000-0000-0000DC180000}"/>
    <cellStyle name="T_Book1_Báo cáo 2005 theo Văn phòng của A. Quang" xfId="6009" xr:uid="{00000000-0005-0000-0000-0000DD180000}"/>
    <cellStyle name="T_Book1_Báo cáo 2005 theo Văn phòng của A. Quang 2" xfId="6010" xr:uid="{00000000-0005-0000-0000-0000DE180000}"/>
    <cellStyle name="T_Book1_Báo cáo 2005 theo Văn phòng của A. Quang_CT 134" xfId="6011" xr:uid="{00000000-0005-0000-0000-0000DF180000}"/>
    <cellStyle name="T_Book1_Bao cao danh muc cac cong trinh tren dia ban huyen 4-2010" xfId="6012" xr:uid="{00000000-0005-0000-0000-0000E0180000}"/>
    <cellStyle name="T_Book1_Bao cao tinh hinh xay dung" xfId="6013" xr:uid="{00000000-0005-0000-0000-0000E1180000}"/>
    <cellStyle name="T_Book1_Bao cao TPCP" xfId="6014" xr:uid="{00000000-0005-0000-0000-0000E2180000}"/>
    <cellStyle name="T_Book1_Bao cao TPCP 2" xfId="6015" xr:uid="{00000000-0005-0000-0000-0000E3180000}"/>
    <cellStyle name="T_Book1_Bao cao TPCP_BIEU KE HOACH  2015 (KTN 6.11 sua)" xfId="6016" xr:uid="{00000000-0005-0000-0000-0000E4180000}"/>
    <cellStyle name="T_Book1_bao_cao_TH_th_cong_tac_dau_thau_-_ngay251209" xfId="6017" xr:uid="{00000000-0005-0000-0000-0000E5180000}"/>
    <cellStyle name="T_Book1_Bieu chi tieu KH 2014 (Huy-04-11)" xfId="6018" xr:uid="{00000000-0005-0000-0000-0000E6180000}"/>
    <cellStyle name="T_Book1_Bieu chi tieu KH 2014 (Huy-04-11) 2" xfId="6019" xr:uid="{00000000-0005-0000-0000-0000E7180000}"/>
    <cellStyle name="T_Book1_BIEU KE HOACH  2015 (KTN 6.11 sua)" xfId="6020" xr:uid="{00000000-0005-0000-0000-0000E8180000}"/>
    <cellStyle name="T_Book1_bieu ke hoach dau thau" xfId="6021" xr:uid="{00000000-0005-0000-0000-0000E9180000}"/>
    <cellStyle name="T_Book1_bieu ke hoach dau thau 2" xfId="6022" xr:uid="{00000000-0005-0000-0000-0000EA180000}"/>
    <cellStyle name="T_Book1_bieu ke hoach dau thau 2 2" xfId="6023" xr:uid="{00000000-0005-0000-0000-0000EB180000}"/>
    <cellStyle name="T_Book1_bieu ke hoach dau thau truong mam non SKH" xfId="6024" xr:uid="{00000000-0005-0000-0000-0000EC180000}"/>
    <cellStyle name="T_Book1_bieu ke hoach dau thau truong mam non SKH 2" xfId="6025" xr:uid="{00000000-0005-0000-0000-0000ED180000}"/>
    <cellStyle name="T_Book1_bieu ke hoach dau thau truong mam non SKH 2 2" xfId="6026" xr:uid="{00000000-0005-0000-0000-0000EE180000}"/>
    <cellStyle name="T_Book1_bieu ke hoach dau thau truong mam non SKH_BIEU KE HOACH  2015 (KTN 6.11 sua)" xfId="6027" xr:uid="{00000000-0005-0000-0000-0000EF180000}"/>
    <cellStyle name="T_Book1_bieu ke hoach dau thau_BIEU KE HOACH  2015 (KTN 6.11 sua)" xfId="6028" xr:uid="{00000000-0005-0000-0000-0000F0180000}"/>
    <cellStyle name="T_Book1_Bieu mau danh muc du an thuoc CTMTQG nam 2008" xfId="6029" xr:uid="{00000000-0005-0000-0000-0000F1180000}"/>
    <cellStyle name="T_Book1_Bieu mau danh muc du an thuoc CTMTQG nam 2008 2" xfId="6030" xr:uid="{00000000-0005-0000-0000-0000F2180000}"/>
    <cellStyle name="T_Book1_Bieu mau danh muc du an thuoc CTMTQG nam 2008_CT 134" xfId="6031" xr:uid="{00000000-0005-0000-0000-0000F3180000}"/>
    <cellStyle name="T_Book1_BIỂU TỔNG HỢP LẦN CUỐI SỬA THEO NGHI QUYẾT SỐ 81" xfId="6032" xr:uid="{00000000-0005-0000-0000-0000F4180000}"/>
    <cellStyle name="T_Book1_Bieu tong hop nhu cau ung 2011 da chon loc -Mien nui" xfId="6033" xr:uid="{00000000-0005-0000-0000-0000F5180000}"/>
    <cellStyle name="T_Book1_Bieu tong hop nhu cau ung 2011 da chon loc -Mien nui 2" xfId="6034" xr:uid="{00000000-0005-0000-0000-0000F6180000}"/>
    <cellStyle name="T_Book1_Bieu tong hop nhu cau ung 2011 da chon loc -Mien nui_CT 134" xfId="6035" xr:uid="{00000000-0005-0000-0000-0000F7180000}"/>
    <cellStyle name="T_Book1_bieu1" xfId="6036" xr:uid="{00000000-0005-0000-0000-0000F8180000}"/>
    <cellStyle name="T_Book1_Book1" xfId="6037" xr:uid="{00000000-0005-0000-0000-0000F9180000}"/>
    <cellStyle name="T_Book1_Book1 2" xfId="6038" xr:uid="{00000000-0005-0000-0000-0000FA180000}"/>
    <cellStyle name="T_Book1_Book1 3" xfId="6039" xr:uid="{00000000-0005-0000-0000-0000FB180000}"/>
    <cellStyle name="T_Book1_Book1_1" xfId="6040" xr:uid="{00000000-0005-0000-0000-0000FC180000}"/>
    <cellStyle name="T_Book1_Book1_1 2" xfId="6041" xr:uid="{00000000-0005-0000-0000-0000FD180000}"/>
    <cellStyle name="T_Book1_Book1_1_Bao cao 9 thang  XDCB" xfId="6042" xr:uid="{00000000-0005-0000-0000-0000FE180000}"/>
    <cellStyle name="T_Book1_Book1_1_Bao cao phòng lao động phụ lục 3" xfId="6043" xr:uid="{00000000-0005-0000-0000-0000FF180000}"/>
    <cellStyle name="T_Book1_Book1_1_Bao cao TPCP" xfId="6044" xr:uid="{00000000-0005-0000-0000-000000190000}"/>
    <cellStyle name="T_Book1_Book1_1_Bao cao TPCP 2" xfId="6045" xr:uid="{00000000-0005-0000-0000-000001190000}"/>
    <cellStyle name="T_Book1_Book1_1_Bao cao TPCP_BIEU KE HOACH  2015 (KTN 6.11 sua)" xfId="6046" xr:uid="{00000000-0005-0000-0000-000002190000}"/>
    <cellStyle name="T_Book1_Book1_1_Book1" xfId="6047" xr:uid="{00000000-0005-0000-0000-000003190000}"/>
    <cellStyle name="T_Book1_Book1_1_Book1 2" xfId="6048" xr:uid="{00000000-0005-0000-0000-000004190000}"/>
    <cellStyle name="T_Book1_Book1_1_Book1_1" xfId="6049" xr:uid="{00000000-0005-0000-0000-000005190000}"/>
    <cellStyle name="T_Book1_Book1_1_Book1_1 2" xfId="6050" xr:uid="{00000000-0005-0000-0000-000006190000}"/>
    <cellStyle name="T_Book1_Book1_1_Book1_1_BIEU KE HOACH  2015 (KTN 6.11 sua)" xfId="6051" xr:uid="{00000000-0005-0000-0000-000007190000}"/>
    <cellStyle name="T_Book1_Book1_1_Book1_BIEU KE HOACH  2015 (KTN 6.11 sua)" xfId="6052" xr:uid="{00000000-0005-0000-0000-000008190000}"/>
    <cellStyle name="T_Book1_Book1_1_Danh Mục KCM trinh BKH 2011 (BS 30A)" xfId="6053" xr:uid="{00000000-0005-0000-0000-000009190000}"/>
    <cellStyle name="T_Book1_Book1_1_dự toán 30a 2013" xfId="6054" xr:uid="{00000000-0005-0000-0000-00000A190000}"/>
    <cellStyle name="T_Book1_Book1_1_Ra soat KH von 2011 (Huy-11-11-11)" xfId="6055" xr:uid="{00000000-0005-0000-0000-00000B190000}"/>
    <cellStyle name="T_Book1_Book1_1_Ra soat KH von 2011 (Huy-11-11-11) 2" xfId="6056" xr:uid="{00000000-0005-0000-0000-00000C190000}"/>
    <cellStyle name="T_Book1_Book1_1_Ra soat KH von 2011 (Huy-11-11-11)_BIEU KE HOACH  2015 (KTN 6.11 sua)" xfId="6057" xr:uid="{00000000-0005-0000-0000-00000D190000}"/>
    <cellStyle name="T_Book1_Book1_1_Theo doi thanh toan" xfId="6058" xr:uid="{00000000-0005-0000-0000-00000E190000}"/>
    <cellStyle name="T_Book1_Book1_1_Viec Huy dang lam" xfId="6059" xr:uid="{00000000-0005-0000-0000-00000F190000}"/>
    <cellStyle name="T_Book1_Book1_1_Viec Huy dang lam_CT 134" xfId="6060" xr:uid="{00000000-0005-0000-0000-000010190000}"/>
    <cellStyle name="T_Book1_Book1_2" xfId="6061" xr:uid="{00000000-0005-0000-0000-000011190000}"/>
    <cellStyle name="T_Book1_Book1_2 2" xfId="6062" xr:uid="{00000000-0005-0000-0000-000012190000}"/>
    <cellStyle name="T_Book1_Book1_2 2 2" xfId="6063" xr:uid="{00000000-0005-0000-0000-000013190000}"/>
    <cellStyle name="T_Book1_Book1_2_BIEU KE HOACH  2015 (KTN 6.11 sua)" xfId="6064" xr:uid="{00000000-0005-0000-0000-000014190000}"/>
    <cellStyle name="T_Book1_Book1_2_dự toán 30a 2013" xfId="6065" xr:uid="{00000000-0005-0000-0000-000015190000}"/>
    <cellStyle name="T_Book1_Book1_2_Ra soat KH von 2011 (Huy-11-11-11)" xfId="6066" xr:uid="{00000000-0005-0000-0000-000016190000}"/>
    <cellStyle name="T_Book1_Book1_2_Ra soat KH von 2011 (Huy-11-11-11) 2" xfId="6067" xr:uid="{00000000-0005-0000-0000-000017190000}"/>
    <cellStyle name="T_Book1_Book1_2_Ra soat KH von 2011 (Huy-11-11-11)_BIEU KE HOACH  2015 (KTN 6.11 sua)" xfId="6068" xr:uid="{00000000-0005-0000-0000-000018190000}"/>
    <cellStyle name="T_Book1_Book1_2_Viec Huy dang lam" xfId="6069" xr:uid="{00000000-0005-0000-0000-000019190000}"/>
    <cellStyle name="T_Book1_Book1_Bao cao danh muc cac cong trinh tren dia ban huyen 4-2010" xfId="6070" xr:uid="{00000000-0005-0000-0000-00001A190000}"/>
    <cellStyle name="T_Book1_Book1_Bieu chi tieu KH 2014 (Huy-04-11)" xfId="6071" xr:uid="{00000000-0005-0000-0000-00001B190000}"/>
    <cellStyle name="T_Book1_Book1_Bieu chi tieu KH 2014 (Huy-04-11) 2" xfId="6072" xr:uid="{00000000-0005-0000-0000-00001C190000}"/>
    <cellStyle name="T_Book1_Book1_BIEU KE HOACH  2015 (KTN 6.11 sua)" xfId="6073" xr:uid="{00000000-0005-0000-0000-00001D190000}"/>
    <cellStyle name="T_Book1_Book1_bieu ke hoach dau thau" xfId="6074" xr:uid="{00000000-0005-0000-0000-00001E190000}"/>
    <cellStyle name="T_Book1_Book1_bieu ke hoach dau thau 2" xfId="6075" xr:uid="{00000000-0005-0000-0000-00001F190000}"/>
    <cellStyle name="T_Book1_Book1_bieu ke hoach dau thau 2 2" xfId="6076" xr:uid="{00000000-0005-0000-0000-000020190000}"/>
    <cellStyle name="T_Book1_Book1_bieu ke hoach dau thau truong mam non SKH" xfId="6077" xr:uid="{00000000-0005-0000-0000-000021190000}"/>
    <cellStyle name="T_Book1_Book1_bieu ke hoach dau thau truong mam non SKH 2" xfId="6078" xr:uid="{00000000-0005-0000-0000-000022190000}"/>
    <cellStyle name="T_Book1_Book1_bieu ke hoach dau thau truong mam non SKH 2 2" xfId="6079" xr:uid="{00000000-0005-0000-0000-000023190000}"/>
    <cellStyle name="T_Book1_Book1_bieu ke hoach dau thau truong mam non SKH_BIEU KE HOACH  2015 (KTN 6.11 sua)" xfId="6080" xr:uid="{00000000-0005-0000-0000-000024190000}"/>
    <cellStyle name="T_Book1_Book1_bieu ke hoach dau thau_BIEU KE HOACH  2015 (KTN 6.11 sua)" xfId="6081" xr:uid="{00000000-0005-0000-0000-000025190000}"/>
    <cellStyle name="T_Book1_Book1_bieu tong hop lai kh von 2011 gui phong TH-KTDN" xfId="6082" xr:uid="{00000000-0005-0000-0000-000026190000}"/>
    <cellStyle name="T_Book1_Book1_bieu tong hop lai kh von 2011 gui phong TH-KTDN 2" xfId="6083" xr:uid="{00000000-0005-0000-0000-000027190000}"/>
    <cellStyle name="T_Book1_Book1_bieu tong hop lai kh von 2011 gui phong TH-KTDN_BIEU KE HOACH  2015 (KTN 6.11 sua)" xfId="6084" xr:uid="{00000000-0005-0000-0000-000028190000}"/>
    <cellStyle name="T_Book1_Book1_Book1" xfId="6085" xr:uid="{00000000-0005-0000-0000-000029190000}"/>
    <cellStyle name="T_Book1_Book1_Book1 2" xfId="6086" xr:uid="{00000000-0005-0000-0000-00002A190000}"/>
    <cellStyle name="T_Book1_Book1_Book1 3" xfId="6087" xr:uid="{00000000-0005-0000-0000-00002B190000}"/>
    <cellStyle name="T_Book1_Book1_Book1_1" xfId="6088" xr:uid="{00000000-0005-0000-0000-00002C190000}"/>
    <cellStyle name="T_Book1_Book1_Book1_1 2" xfId="6089" xr:uid="{00000000-0005-0000-0000-00002D190000}"/>
    <cellStyle name="T_Book1_Book1_Book1_1_BIEU KE HOACH  2015 (KTN 6.11 sua)" xfId="6090" xr:uid="{00000000-0005-0000-0000-00002E190000}"/>
    <cellStyle name="T_Book1_Book1_Book1_Bao cao 9 thang  XDCB" xfId="6091" xr:uid="{00000000-0005-0000-0000-00002F190000}"/>
    <cellStyle name="T_Book1_Book1_Book1_Bao cao phòng lao động phụ lục 3" xfId="6092" xr:uid="{00000000-0005-0000-0000-000030190000}"/>
    <cellStyle name="T_Book1_Book1_Book1_Book1" xfId="6093" xr:uid="{00000000-0005-0000-0000-000031190000}"/>
    <cellStyle name="T_Book1_Book1_Book1_Book1 2" xfId="6094" xr:uid="{00000000-0005-0000-0000-000032190000}"/>
    <cellStyle name="T_Book1_Book1_Book1_Book1 2 2" xfId="6095" xr:uid="{00000000-0005-0000-0000-000033190000}"/>
    <cellStyle name="T_Book1_Book1_Book1_Book1_BIEU KE HOACH  2015 (KTN 6.11 sua)" xfId="6096" xr:uid="{00000000-0005-0000-0000-000034190000}"/>
    <cellStyle name="T_Book1_Book1_Book1_dự toán 30a 2013" xfId="6097" xr:uid="{00000000-0005-0000-0000-000035190000}"/>
    <cellStyle name="T_Book1_Book1_Book1_Ke hoach 2010 (theo doi 11-8-2010)" xfId="6098" xr:uid="{00000000-0005-0000-0000-000036190000}"/>
    <cellStyle name="T_Book1_Book1_Book1_Ke hoach 2010 (theo doi 11-8-2010) 2" xfId="6099" xr:uid="{00000000-0005-0000-0000-000037190000}"/>
    <cellStyle name="T_Book1_Book1_Book1_Ke hoach 2010 (theo doi 11-8-2010)_BIEU KE HOACH  2015 (KTN 6.11 sua)" xfId="6100" xr:uid="{00000000-0005-0000-0000-000038190000}"/>
    <cellStyle name="T_Book1_Book1_Book1_ke hoach dau thau 30-6-2010" xfId="6101" xr:uid="{00000000-0005-0000-0000-000039190000}"/>
    <cellStyle name="T_Book1_Book1_Book1_ke hoach dau thau 30-6-2010 2" xfId="6102" xr:uid="{00000000-0005-0000-0000-00003A190000}"/>
    <cellStyle name="T_Book1_Book1_Book1_ke hoach dau thau 30-6-2010_BIEU KE HOACH  2015 (KTN 6.11 sua)" xfId="6103" xr:uid="{00000000-0005-0000-0000-00003B190000}"/>
    <cellStyle name="T_Book1_Book1_Book1_Ra soat KH von 2011 (Huy-11-11-11)" xfId="6104" xr:uid="{00000000-0005-0000-0000-00003C190000}"/>
    <cellStyle name="T_Book1_Book1_Book1_Ra soat KH von 2011 (Huy-11-11-11) 2" xfId="6105" xr:uid="{00000000-0005-0000-0000-00003D190000}"/>
    <cellStyle name="T_Book1_Book1_Book1_Ra soat KH von 2011 (Huy-11-11-11) 2 2" xfId="6106" xr:uid="{00000000-0005-0000-0000-00003E190000}"/>
    <cellStyle name="T_Book1_Book1_Book1_Ra soat KH von 2011 (Huy-11-11-11)_BIEU KE HOACH  2015 (KTN 6.11 sua)" xfId="6107" xr:uid="{00000000-0005-0000-0000-00003F190000}"/>
    <cellStyle name="T_Book1_Book1_Book1_Viec Huy dang lam" xfId="6108" xr:uid="{00000000-0005-0000-0000-000040190000}"/>
    <cellStyle name="T_Book1_Book1_Book1_Viec Huy dang lam_CT 134" xfId="6109" xr:uid="{00000000-0005-0000-0000-000041190000}"/>
    <cellStyle name="T_Book1_Book1_cong bo gia VLXD thang 4" xfId="6110" xr:uid="{00000000-0005-0000-0000-000042190000}"/>
    <cellStyle name="T_Book1_Book1_cong bo gia VLXD thang 4 2" xfId="6111" xr:uid="{00000000-0005-0000-0000-000043190000}"/>
    <cellStyle name="T_Book1_Book1_cong bo gia VLXD thang 4_BIEU KE HOACH  2015 (KTN 6.11 sua)" xfId="6112" xr:uid="{00000000-0005-0000-0000-000044190000}"/>
    <cellStyle name="T_Book1_Book1_Copy of KH PHAN BO VON ĐỐI ỨNG NAM 2011 (30 TY phuong án gop WB)" xfId="6113" xr:uid="{00000000-0005-0000-0000-000045190000}"/>
    <cellStyle name="T_Book1_Book1_Copy of KH PHAN BO VON ĐỐI ỨNG NAM 2011 (30 TY phuong án gop WB) 2" xfId="6114" xr:uid="{00000000-0005-0000-0000-000046190000}"/>
    <cellStyle name="T_Book1_Book1_Copy of KH PHAN BO VON ĐỐI ỨNG NAM 2011 (30 TY phuong án gop WB)_BIEU KE HOACH  2015 (KTN 6.11 sua)" xfId="6115" xr:uid="{00000000-0005-0000-0000-000047190000}"/>
    <cellStyle name="T_Book1_Book1_dang vien mói" xfId="6116" xr:uid="{00000000-0005-0000-0000-000048190000}"/>
    <cellStyle name="T_Book1_Book1_Danh Mục KCM trinh BKH 2011 (BS 30A)" xfId="6117" xr:uid="{00000000-0005-0000-0000-000049190000}"/>
    <cellStyle name="T_Book1_Book1_DTTD chieng chan Tham lai 29-9-2009" xfId="6118" xr:uid="{00000000-0005-0000-0000-00004A190000}"/>
    <cellStyle name="T_Book1_Book1_DTTD chieng chan Tham lai 29-9-2009 2" xfId="6119" xr:uid="{00000000-0005-0000-0000-00004B190000}"/>
    <cellStyle name="T_Book1_Book1_DTTD chieng chan Tham lai 29-9-2009_BIEU KE HOACH  2015 (KTN 6.11 sua)" xfId="6120" xr:uid="{00000000-0005-0000-0000-00004C190000}"/>
    <cellStyle name="T_Book1_Book1_dự toán 30a 2013" xfId="6121" xr:uid="{00000000-0005-0000-0000-00004D190000}"/>
    <cellStyle name="T_Book1_Book1_Du toan nuoc San Thang (GD2)" xfId="6122" xr:uid="{00000000-0005-0000-0000-00004E190000}"/>
    <cellStyle name="T_Book1_Book1_Du toan nuoc San Thang (GD2) 2" xfId="6123" xr:uid="{00000000-0005-0000-0000-00004F190000}"/>
    <cellStyle name="T_Book1_Book1_Du toan nuoc San Thang (GD2) 2 2" xfId="6124" xr:uid="{00000000-0005-0000-0000-000050190000}"/>
    <cellStyle name="T_Book1_Book1_Du toan nuoc San Thang (GD2)_BIEU KE HOACH  2015 (KTN 6.11 sua)" xfId="6125" xr:uid="{00000000-0005-0000-0000-000051190000}"/>
    <cellStyle name="T_Book1_Book1_DuToan92009Luong650" xfId="6126" xr:uid="{00000000-0005-0000-0000-000052190000}"/>
    <cellStyle name="T_Book1_Book1_DuToan92009Luong650 2" xfId="6127" xr:uid="{00000000-0005-0000-0000-000053190000}"/>
    <cellStyle name="T_Book1_Book1_DuToan92009Luong650 2 2" xfId="6128" xr:uid="{00000000-0005-0000-0000-000054190000}"/>
    <cellStyle name="T_Book1_Book1_DuToan92009Luong650_BIEU KE HOACH  2015 (KTN 6.11 sua)" xfId="6129" xr:uid="{00000000-0005-0000-0000-000055190000}"/>
    <cellStyle name="T_Book1_Book1_HD TT1" xfId="6130" xr:uid="{00000000-0005-0000-0000-000056190000}"/>
    <cellStyle name="T_Book1_Book1_HD TT1 2" xfId="6131" xr:uid="{00000000-0005-0000-0000-000057190000}"/>
    <cellStyle name="T_Book1_Book1_HD TT1 2 2" xfId="6132" xr:uid="{00000000-0005-0000-0000-000058190000}"/>
    <cellStyle name="T_Book1_Book1_HD TT1_BIEU KE HOACH  2015 (KTN 6.11 sua)" xfId="6133" xr:uid="{00000000-0005-0000-0000-000059190000}"/>
    <cellStyle name="T_Book1_Book1_Ke hoach 2010 ngay 14.4.10" xfId="6134" xr:uid="{00000000-0005-0000-0000-00005A190000}"/>
    <cellStyle name="T_Book1_Book1_Ke hoach 2010 ngay 14.4.10 2" xfId="6135" xr:uid="{00000000-0005-0000-0000-00005B190000}"/>
    <cellStyle name="T_Book1_Book1_Ke hoach 2010 ngay 14.4.10 2 2" xfId="6136" xr:uid="{00000000-0005-0000-0000-00005C190000}"/>
    <cellStyle name="T_Book1_Book1_Ke hoach 2010 ngay 14.4.10_BIEU KE HOACH  2015 (KTN 6.11 sua)" xfId="6137" xr:uid="{00000000-0005-0000-0000-00005D190000}"/>
    <cellStyle name="T_Book1_Book1_ke hoach dau thau 30-6-2010" xfId="6138" xr:uid="{00000000-0005-0000-0000-00005E190000}"/>
    <cellStyle name="T_Book1_Book1_ke hoach dau thau 30-6-2010 2" xfId="6139" xr:uid="{00000000-0005-0000-0000-00005F190000}"/>
    <cellStyle name="T_Book1_Book1_ke hoach dau thau 30-6-2010 2 2" xfId="6140" xr:uid="{00000000-0005-0000-0000-000060190000}"/>
    <cellStyle name="T_Book1_Book1_ke hoach dau thau 30-6-2010_BIEU KE HOACH  2015 (KTN 6.11 sua)" xfId="6141" xr:uid="{00000000-0005-0000-0000-000061190000}"/>
    <cellStyle name="T_Book1_Book1_KH 2014" xfId="6142" xr:uid="{00000000-0005-0000-0000-000062190000}"/>
    <cellStyle name="T_Book1_Book1_KH Von 2012 gui BKH 1" xfId="6143" xr:uid="{00000000-0005-0000-0000-000063190000}"/>
    <cellStyle name="T_Book1_Book1_KH Von 2012 gui BKH 1 2" xfId="6144" xr:uid="{00000000-0005-0000-0000-000064190000}"/>
    <cellStyle name="T_Book1_Book1_KH Von 2012 gui BKH 1_BIEU KE HOACH  2015 (KTN 6.11 sua)" xfId="6145" xr:uid="{00000000-0005-0000-0000-000065190000}"/>
    <cellStyle name="T_Book1_Book1_Nha lop hoc 8 P" xfId="6146" xr:uid="{00000000-0005-0000-0000-000066190000}"/>
    <cellStyle name="T_Book1_Book1_Nha lop hoc 8 P 2" xfId="6147" xr:uid="{00000000-0005-0000-0000-000067190000}"/>
    <cellStyle name="T_Book1_Book1_Nha lop hoc 8 P 2 2" xfId="6148" xr:uid="{00000000-0005-0000-0000-000068190000}"/>
    <cellStyle name="T_Book1_Book1_Nha lop hoc 8 P_BIEU KE HOACH  2015 (KTN 6.11 sua)" xfId="6149" xr:uid="{00000000-0005-0000-0000-000069190000}"/>
    <cellStyle name="T_Book1_Book1_Phan pha do" xfId="6150" xr:uid="{00000000-0005-0000-0000-00006A190000}"/>
    <cellStyle name="T_Book1_Book1_QĐ 980" xfId="6151" xr:uid="{00000000-0005-0000-0000-00006B190000}"/>
    <cellStyle name="T_Book1_Book1_QD ke hoach dau thau" xfId="6152" xr:uid="{00000000-0005-0000-0000-00006C190000}"/>
    <cellStyle name="T_Book1_Book1_QD ke hoach dau thau 2" xfId="6153" xr:uid="{00000000-0005-0000-0000-00006D190000}"/>
    <cellStyle name="T_Book1_Book1_QD ke hoach dau thau 2 2" xfId="6154" xr:uid="{00000000-0005-0000-0000-00006E190000}"/>
    <cellStyle name="T_Book1_Book1_QD ke hoach dau thau_BIEU KE HOACH  2015 (KTN 6.11 sua)" xfId="6155" xr:uid="{00000000-0005-0000-0000-00006F190000}"/>
    <cellStyle name="T_Book1_Book1_Ra soat KH von 2011 (Huy-11-11-11)" xfId="6156" xr:uid="{00000000-0005-0000-0000-000070190000}"/>
    <cellStyle name="T_Book1_Book1_Ra soat KH von 2011 (Huy-11-11-11) 2" xfId="6157" xr:uid="{00000000-0005-0000-0000-000071190000}"/>
    <cellStyle name="T_Book1_Book1_Ra soat KH von 2011 (Huy-11-11-11) 2 2" xfId="6158" xr:uid="{00000000-0005-0000-0000-000072190000}"/>
    <cellStyle name="T_Book1_Book1_Ra soat KH von 2011 (Huy-11-11-11)_BIEU KE HOACH  2015 (KTN 6.11 sua)" xfId="6159" xr:uid="{00000000-0005-0000-0000-000073190000}"/>
    <cellStyle name="T_Book1_Book1_Sheet2" xfId="6160" xr:uid="{00000000-0005-0000-0000-000074190000}"/>
    <cellStyle name="T_Book1_Book1_Sheet2 2" xfId="6161" xr:uid="{00000000-0005-0000-0000-000075190000}"/>
    <cellStyle name="T_Book1_Book1_Sheet2 2 2" xfId="6162" xr:uid="{00000000-0005-0000-0000-000076190000}"/>
    <cellStyle name="T_Book1_Book1_Sheet2_BIEU KE HOACH  2015 (KTN 6.11 sua)" xfId="6163" xr:uid="{00000000-0005-0000-0000-000077190000}"/>
    <cellStyle name="T_Book1_Book1_TH danh muc 08-09 den ngay 30-8-09" xfId="6164" xr:uid="{00000000-0005-0000-0000-000078190000}"/>
    <cellStyle name="T_Book1_Book1_tinh toan hoang ha" xfId="6165" xr:uid="{00000000-0005-0000-0000-000079190000}"/>
    <cellStyle name="T_Book1_Book1_tinh toan hoang ha 2" xfId="6166" xr:uid="{00000000-0005-0000-0000-00007A190000}"/>
    <cellStyle name="T_Book1_Book1_tinh toan hoang ha 2 2" xfId="6167" xr:uid="{00000000-0005-0000-0000-00007B190000}"/>
    <cellStyle name="T_Book1_Book1_tinh toan hoang ha_BIEU KE HOACH  2015 (KTN 6.11 sua)" xfId="6168" xr:uid="{00000000-0005-0000-0000-00007C190000}"/>
    <cellStyle name="T_Book1_Book1_Tong von ĐTPT" xfId="6169" xr:uid="{00000000-0005-0000-0000-00007D190000}"/>
    <cellStyle name="T_Book1_Book1_Tong von ĐTPT 2" xfId="6170" xr:uid="{00000000-0005-0000-0000-00007E190000}"/>
    <cellStyle name="T_Book1_Book1_Tong von ĐTPT 2 2" xfId="6171" xr:uid="{00000000-0005-0000-0000-00007F190000}"/>
    <cellStyle name="T_Book1_Book1_Tong von ĐTPT_BIEU KE HOACH  2015 (KTN 6.11 sua)" xfId="6172" xr:uid="{00000000-0005-0000-0000-000080190000}"/>
    <cellStyle name="T_Book1_Book1_Viec Huy dang lam" xfId="6173" xr:uid="{00000000-0005-0000-0000-000081190000}"/>
    <cellStyle name="T_Book1_Book1_Viec Huy dang lam_CT 134" xfId="6174" xr:uid="{00000000-0005-0000-0000-000082190000}"/>
    <cellStyle name="T_Book1_Book2" xfId="6175" xr:uid="{00000000-0005-0000-0000-000083190000}"/>
    <cellStyle name="T_Book1_Can ho 2p phai goc 0.5" xfId="6176" xr:uid="{00000000-0005-0000-0000-000084190000}"/>
    <cellStyle name="T_Book1_Can ho 2p phai goc 0.5 2" xfId="6177" xr:uid="{00000000-0005-0000-0000-000085190000}"/>
    <cellStyle name="T_Book1_Can ho 2p phai goc 0.5 2 2" xfId="6178" xr:uid="{00000000-0005-0000-0000-000086190000}"/>
    <cellStyle name="T_Book1_Can ho 2p phai goc 0.5_BIEU KE HOACH  2015 (KTN 6.11 sua)" xfId="6179" xr:uid="{00000000-0005-0000-0000-000087190000}"/>
    <cellStyle name="T_Book1_Chi tieu KH nam 2009" xfId="6180" xr:uid="{00000000-0005-0000-0000-000088190000}"/>
    <cellStyle name="T_Book1_Chi tieu KH nam 2009 2" xfId="6181" xr:uid="{00000000-0005-0000-0000-000089190000}"/>
    <cellStyle name="T_Book1_Chi tieu KH nam 2009 2 2" xfId="6182" xr:uid="{00000000-0005-0000-0000-00008A190000}"/>
    <cellStyle name="T_Book1_Chi tieu KH nam 2009_BIEU KE HOACH  2015 (KTN 6.11 sua)" xfId="6183" xr:uid="{00000000-0005-0000-0000-00008B190000}"/>
    <cellStyle name="T_Book1_cong bo gia VLXD thang 4" xfId="6184" xr:uid="{00000000-0005-0000-0000-00008C190000}"/>
    <cellStyle name="T_Book1_cong bo gia VLXD thang 4 2" xfId="6185" xr:uid="{00000000-0005-0000-0000-00008D190000}"/>
    <cellStyle name="T_Book1_cong bo gia VLXD thang 4_BIEU KE HOACH  2015 (KTN 6.11 sua)" xfId="6186" xr:uid="{00000000-0005-0000-0000-00008E190000}"/>
    <cellStyle name="T_Book1_Copy of Biểu BC điều chỉnh chỉ tiêu NN các huyện chia tách 404 ngay 23.5" xfId="6187" xr:uid="{00000000-0005-0000-0000-00008F190000}"/>
    <cellStyle name="T_Book1_CPK" xfId="6188" xr:uid="{00000000-0005-0000-0000-000090190000}"/>
    <cellStyle name="T_Book1_CPK 2" xfId="6189" xr:uid="{00000000-0005-0000-0000-000091190000}"/>
    <cellStyle name="T_Book1_CPK_Bieu chi tieu KH 2014 (Huy-04-11)" xfId="6190" xr:uid="{00000000-0005-0000-0000-000092190000}"/>
    <cellStyle name="T_Book1_CPK_bieu ke hoach dau thau" xfId="6191" xr:uid="{00000000-0005-0000-0000-000093190000}"/>
    <cellStyle name="T_Book1_CPK_bieu ke hoach dau thau truong mam non SKH" xfId="6192" xr:uid="{00000000-0005-0000-0000-000094190000}"/>
    <cellStyle name="T_Book1_CPK_bieu tong hop lai kh von 2011 gui phong TH-KTDN" xfId="6193" xr:uid="{00000000-0005-0000-0000-000095190000}"/>
    <cellStyle name="T_Book1_CPK_Book1" xfId="6194" xr:uid="{00000000-0005-0000-0000-000096190000}"/>
    <cellStyle name="T_Book1_CPK_Book1_Ke hoach 2010 (theo doi 11-8-2010)" xfId="6195" xr:uid="{00000000-0005-0000-0000-000097190000}"/>
    <cellStyle name="T_Book1_CPK_Book1_ke hoach dau thau 30-6-2010" xfId="6196" xr:uid="{00000000-0005-0000-0000-000098190000}"/>
    <cellStyle name="T_Book1_CPK_Copy of KH PHAN BO VON ĐỐI ỨNG NAM 2011 (30 TY phuong án gop WB)" xfId="6197" xr:uid="{00000000-0005-0000-0000-000099190000}"/>
    <cellStyle name="T_Book1_CPK_DTTD chieng chan Tham lai 29-9-2009" xfId="6198" xr:uid="{00000000-0005-0000-0000-00009A190000}"/>
    <cellStyle name="T_Book1_CPK_dự toán 30a 2013" xfId="6199" xr:uid="{00000000-0005-0000-0000-00009B190000}"/>
    <cellStyle name="T_Book1_CPK_Du toan nuoc San Thang (GD2)" xfId="6200" xr:uid="{00000000-0005-0000-0000-00009C190000}"/>
    <cellStyle name="T_Book1_CPK_Ke hoach 2010 (theo doi 11-8-2010)" xfId="6201" xr:uid="{00000000-0005-0000-0000-00009D190000}"/>
    <cellStyle name="T_Book1_CPK_ke hoach dau thau 30-6-2010" xfId="6202" xr:uid="{00000000-0005-0000-0000-00009E190000}"/>
    <cellStyle name="T_Book1_CPK_KH Von 2012 gui BKH 1" xfId="6203" xr:uid="{00000000-0005-0000-0000-00009F190000}"/>
    <cellStyle name="T_Book1_CPK_QD ke hoach dau thau" xfId="6204" xr:uid="{00000000-0005-0000-0000-0000A0190000}"/>
    <cellStyle name="T_Book1_CPK_Ra soat KH von 2011 (Huy-11-11-11)" xfId="6205" xr:uid="{00000000-0005-0000-0000-0000A1190000}"/>
    <cellStyle name="T_Book1_CPK_tinh toan hoang ha" xfId="6206" xr:uid="{00000000-0005-0000-0000-0000A2190000}"/>
    <cellStyle name="T_Book1_CPK_Tong von ĐTPT" xfId="6207" xr:uid="{00000000-0005-0000-0000-0000A3190000}"/>
    <cellStyle name="T_Book1_CPK_Viec Huy dang lam" xfId="6208" xr:uid="{00000000-0005-0000-0000-0000A4190000}"/>
    <cellStyle name="T_Book1_dang vien mói" xfId="6209" xr:uid="{00000000-0005-0000-0000-0000A5190000}"/>
    <cellStyle name="T_Book1_Danh Mục KCM trinh BKH 2011 (BS 30A)" xfId="6210" xr:uid="{00000000-0005-0000-0000-0000A6190000}"/>
    <cellStyle name="T_Book1_Danh Sach ho ngheo" xfId="6211" xr:uid="{00000000-0005-0000-0000-0000A7190000}"/>
    <cellStyle name="T_Book1_DT 1751 Muong Khoa" xfId="6212" xr:uid="{00000000-0005-0000-0000-0000A8190000}"/>
    <cellStyle name="T_Book1_DT 1751 Muong Khoa 2" xfId="6213" xr:uid="{00000000-0005-0000-0000-0000A9190000}"/>
    <cellStyle name="T_Book1_DT 1751 Muong Khoa 2 2" xfId="6214" xr:uid="{00000000-0005-0000-0000-0000AA190000}"/>
    <cellStyle name="T_Book1_DT 1751 Muong Khoa_BIEU KE HOACH  2015 (KTN 6.11 sua)" xfId="6215" xr:uid="{00000000-0005-0000-0000-0000AB190000}"/>
    <cellStyle name="T_Book1_DT Nam vai" xfId="6216" xr:uid="{00000000-0005-0000-0000-0000AC190000}"/>
    <cellStyle name="T_Book1_DT Nam vai 2" xfId="6217" xr:uid="{00000000-0005-0000-0000-0000AD190000}"/>
    <cellStyle name="T_Book1_DT Nam vai 2 2" xfId="6218" xr:uid="{00000000-0005-0000-0000-0000AE190000}"/>
    <cellStyle name="T_Book1_DT Nam vai_BIEU KE HOACH  2015 (KTN 6.11 sua)" xfId="6219" xr:uid="{00000000-0005-0000-0000-0000AF190000}"/>
    <cellStyle name="T_Book1_DT Nam vai_bieu ke hoach dau thau" xfId="6220" xr:uid="{00000000-0005-0000-0000-0000B0190000}"/>
    <cellStyle name="T_Book1_DT Nam vai_bieu ke hoach dau thau 2" xfId="6221" xr:uid="{00000000-0005-0000-0000-0000B1190000}"/>
    <cellStyle name="T_Book1_DT Nam vai_bieu ke hoach dau thau 2 2" xfId="6222" xr:uid="{00000000-0005-0000-0000-0000B2190000}"/>
    <cellStyle name="T_Book1_DT Nam vai_bieu ke hoach dau thau truong mam non SKH" xfId="6223" xr:uid="{00000000-0005-0000-0000-0000B3190000}"/>
    <cellStyle name="T_Book1_DT Nam vai_bieu ke hoach dau thau truong mam non SKH 2" xfId="6224" xr:uid="{00000000-0005-0000-0000-0000B4190000}"/>
    <cellStyle name="T_Book1_DT Nam vai_bieu ke hoach dau thau truong mam non SKH 2 2" xfId="6225" xr:uid="{00000000-0005-0000-0000-0000B5190000}"/>
    <cellStyle name="T_Book1_DT Nam vai_bieu ke hoach dau thau truong mam non SKH_BIEU KE HOACH  2015 (KTN 6.11 sua)" xfId="6226" xr:uid="{00000000-0005-0000-0000-0000B6190000}"/>
    <cellStyle name="T_Book1_DT Nam vai_bieu ke hoach dau thau_BIEU KE HOACH  2015 (KTN 6.11 sua)" xfId="6227" xr:uid="{00000000-0005-0000-0000-0000B7190000}"/>
    <cellStyle name="T_Book1_DT Nam vai_Book1" xfId="6228" xr:uid="{00000000-0005-0000-0000-0000B8190000}"/>
    <cellStyle name="T_Book1_DT Nam vai_Book1 2" xfId="6229" xr:uid="{00000000-0005-0000-0000-0000B9190000}"/>
    <cellStyle name="T_Book1_DT Nam vai_Book1 2 2" xfId="6230" xr:uid="{00000000-0005-0000-0000-0000BA190000}"/>
    <cellStyle name="T_Book1_DT Nam vai_Book1_BIEU KE HOACH  2015 (KTN 6.11 sua)" xfId="6231" xr:uid="{00000000-0005-0000-0000-0000BB190000}"/>
    <cellStyle name="T_Book1_DT Nam vai_DTTD chieng chan Tham lai 29-9-2009" xfId="6232" xr:uid="{00000000-0005-0000-0000-0000BC190000}"/>
    <cellStyle name="T_Book1_DT Nam vai_DTTD chieng chan Tham lai 29-9-2009 2" xfId="6233" xr:uid="{00000000-0005-0000-0000-0000BD190000}"/>
    <cellStyle name="T_Book1_DT Nam vai_DTTD chieng chan Tham lai 29-9-2009 2 2" xfId="6234" xr:uid="{00000000-0005-0000-0000-0000BE190000}"/>
    <cellStyle name="T_Book1_DT Nam vai_DTTD chieng chan Tham lai 29-9-2009_BIEU KE HOACH  2015 (KTN 6.11 sua)" xfId="6235" xr:uid="{00000000-0005-0000-0000-0000BF190000}"/>
    <cellStyle name="T_Book1_DT Nam vai_Ke hoach 2010 (theo doi 11-8-2010)" xfId="6236" xr:uid="{00000000-0005-0000-0000-0000C0190000}"/>
    <cellStyle name="T_Book1_DT Nam vai_Ke hoach 2010 (theo doi 11-8-2010) 2" xfId="6237" xr:uid="{00000000-0005-0000-0000-0000C1190000}"/>
    <cellStyle name="T_Book1_DT Nam vai_Ke hoach 2010 (theo doi 11-8-2010) 2 2" xfId="6238" xr:uid="{00000000-0005-0000-0000-0000C2190000}"/>
    <cellStyle name="T_Book1_DT Nam vai_Ke hoach 2010 (theo doi 11-8-2010)_BIEU KE HOACH  2015 (KTN 6.11 sua)" xfId="6239" xr:uid="{00000000-0005-0000-0000-0000C3190000}"/>
    <cellStyle name="T_Book1_DT Nam vai_ke hoach dau thau 30-6-2010" xfId="6240" xr:uid="{00000000-0005-0000-0000-0000C4190000}"/>
    <cellStyle name="T_Book1_DT Nam vai_ke hoach dau thau 30-6-2010 2" xfId="6241" xr:uid="{00000000-0005-0000-0000-0000C5190000}"/>
    <cellStyle name="T_Book1_DT Nam vai_ke hoach dau thau 30-6-2010 2 2" xfId="6242" xr:uid="{00000000-0005-0000-0000-0000C6190000}"/>
    <cellStyle name="T_Book1_DT Nam vai_ke hoach dau thau 30-6-2010_BIEU KE HOACH  2015 (KTN 6.11 sua)" xfId="6243" xr:uid="{00000000-0005-0000-0000-0000C7190000}"/>
    <cellStyle name="T_Book1_DT Nam vai_QD ke hoach dau thau" xfId="6244" xr:uid="{00000000-0005-0000-0000-0000C8190000}"/>
    <cellStyle name="T_Book1_DT Nam vai_QD ke hoach dau thau 2" xfId="6245" xr:uid="{00000000-0005-0000-0000-0000C9190000}"/>
    <cellStyle name="T_Book1_DT Nam vai_QD ke hoach dau thau 2 2" xfId="6246" xr:uid="{00000000-0005-0000-0000-0000CA190000}"/>
    <cellStyle name="T_Book1_DT Nam vai_QD ke hoach dau thau_BIEU KE HOACH  2015 (KTN 6.11 sua)" xfId="6247" xr:uid="{00000000-0005-0000-0000-0000CB190000}"/>
    <cellStyle name="T_Book1_DT Nam vai_tinh toan hoang ha" xfId="6248" xr:uid="{00000000-0005-0000-0000-0000CC190000}"/>
    <cellStyle name="T_Book1_DT Nam vai_tinh toan hoang ha 2" xfId="6249" xr:uid="{00000000-0005-0000-0000-0000CD190000}"/>
    <cellStyle name="T_Book1_DT Nam vai_tinh toan hoang ha 2 2" xfId="6250" xr:uid="{00000000-0005-0000-0000-0000CE190000}"/>
    <cellStyle name="T_Book1_DT Nam vai_tinh toan hoang ha_BIEU KE HOACH  2015 (KTN 6.11 sua)" xfId="6251" xr:uid="{00000000-0005-0000-0000-0000CF190000}"/>
    <cellStyle name="T_Book1_DT Nha Da nang" xfId="6252" xr:uid="{00000000-0005-0000-0000-0000D0190000}"/>
    <cellStyle name="T_Book1_DT Nha Da nang 2" xfId="6253" xr:uid="{00000000-0005-0000-0000-0000D1190000}"/>
    <cellStyle name="T_Book1_DT Nha Da nang 2 2" xfId="6254" xr:uid="{00000000-0005-0000-0000-0000D2190000}"/>
    <cellStyle name="T_Book1_DT Nha Da nang_BIEU KE HOACH  2015 (KTN 6.11 sua)" xfId="6255" xr:uid="{00000000-0005-0000-0000-0000D3190000}"/>
    <cellStyle name="T_Book1_DT NHA KHACH -12" xfId="6256" xr:uid="{00000000-0005-0000-0000-0000D4190000}"/>
    <cellStyle name="T_Book1_DT NHA KHACH -12 2" xfId="6257" xr:uid="{00000000-0005-0000-0000-0000D5190000}"/>
    <cellStyle name="T_Book1_DT NHA KHACH -12_BIEU KE HOACH  2015 (KTN 6.11 sua)" xfId="6258" xr:uid="{00000000-0005-0000-0000-0000D6190000}"/>
    <cellStyle name="T_Book1_DT tieu hoc diem TDC ban Cho 28-02-09" xfId="6259" xr:uid="{00000000-0005-0000-0000-0000D7190000}"/>
    <cellStyle name="T_Book1_DT tieu hoc diem TDC ban Cho 28-02-09 2" xfId="6260" xr:uid="{00000000-0005-0000-0000-0000D8190000}"/>
    <cellStyle name="T_Book1_DT tieu hoc diem TDC ban Cho 28-02-09_BIEU KE HOACH  2015 (KTN 6.11 sua)" xfId="6261" xr:uid="{00000000-0005-0000-0000-0000D9190000}"/>
    <cellStyle name="T_Book1_DTTD chieng chan Tham lai 29-9-2009" xfId="6262" xr:uid="{00000000-0005-0000-0000-0000DA190000}"/>
    <cellStyle name="T_Book1_DTTD chieng chan Tham lai 29-9-2009 2" xfId="6263" xr:uid="{00000000-0005-0000-0000-0000DB190000}"/>
    <cellStyle name="T_Book1_DTTD chieng chan Tham lai 29-9-2009_BIEU KE HOACH  2015 (KTN 6.11 sua)" xfId="6264" xr:uid="{00000000-0005-0000-0000-0000DC190000}"/>
    <cellStyle name="T_Book1_Du an khoi cong moi nam 2010" xfId="6265" xr:uid="{00000000-0005-0000-0000-0000DD190000}"/>
    <cellStyle name="T_Book1_Du an khoi cong moi nam 2010 2" xfId="6266" xr:uid="{00000000-0005-0000-0000-0000DE190000}"/>
    <cellStyle name="T_Book1_Du an khoi cong moi nam 2010_CT 134" xfId="6267" xr:uid="{00000000-0005-0000-0000-0000DF190000}"/>
    <cellStyle name="T_Book1_DU THAO BCKT LChâu" xfId="6268" xr:uid="{00000000-0005-0000-0000-0000E0190000}"/>
    <cellStyle name="T_Book1_Du toan" xfId="6269" xr:uid="{00000000-0005-0000-0000-0000E1190000}"/>
    <cellStyle name="T_Book1_Du toan 2" xfId="6270" xr:uid="{00000000-0005-0000-0000-0000E2190000}"/>
    <cellStyle name="T_Book1_Du toan 2 2" xfId="6271" xr:uid="{00000000-0005-0000-0000-0000E3190000}"/>
    <cellStyle name="T_Book1_dự toán 30a 2013" xfId="6272" xr:uid="{00000000-0005-0000-0000-0000E4190000}"/>
    <cellStyle name="T_Book1_DU TOAN ban mui" xfId="6273" xr:uid="{00000000-0005-0000-0000-0000E5190000}"/>
    <cellStyle name="T_Book1_DU TOAN ban mui 2" xfId="6274" xr:uid="{00000000-0005-0000-0000-0000E6190000}"/>
    <cellStyle name="T_Book1_DU TOAN ban mui_BIEU KE HOACH  2015 (KTN 6.11 sua)" xfId="6275" xr:uid="{00000000-0005-0000-0000-0000E7190000}"/>
    <cellStyle name="T_Book1_Du toan nuoc San Thang (GD2)" xfId="6276" xr:uid="{00000000-0005-0000-0000-0000E8190000}"/>
    <cellStyle name="T_Book1_Du toan nuoc San Thang (GD2) 2" xfId="6277" xr:uid="{00000000-0005-0000-0000-0000E9190000}"/>
    <cellStyle name="T_Book1_Du toan nuoc San Thang (GD2)_BIEU KE HOACH  2015 (KTN 6.11 sua)" xfId="6278" xr:uid="{00000000-0005-0000-0000-0000EA190000}"/>
    <cellStyle name="T_Book1_Du toan_BIEU KE HOACH  2015 (KTN 6.11 sua)" xfId="6279" xr:uid="{00000000-0005-0000-0000-0000EB190000}"/>
    <cellStyle name="T_Book1_DuToan92009Luong650" xfId="6280" xr:uid="{00000000-0005-0000-0000-0000EC190000}"/>
    <cellStyle name="T_Book1_DuToan92009Luong650 2" xfId="6281" xr:uid="{00000000-0005-0000-0000-0000ED190000}"/>
    <cellStyle name="T_Book1_DuToan92009Luong650_CT 134" xfId="6282" xr:uid="{00000000-0005-0000-0000-0000EE190000}"/>
    <cellStyle name="T_Book1_dutoanthuyloinamha" xfId="6283" xr:uid="{00000000-0005-0000-0000-0000EF190000}"/>
    <cellStyle name="T_Book1_dutoanthuyloinamha 2" xfId="6284" xr:uid="{00000000-0005-0000-0000-0000F0190000}"/>
    <cellStyle name="T_Book1_dutoanthuyloinamha_BIEU KE HOACH  2015 (KTN 6.11 sua)" xfId="6285" xr:uid="{00000000-0005-0000-0000-0000F1190000}"/>
    <cellStyle name="T_Book1_Gui Phai TTra TRUONG PTTH Ka Lang Hieu bo+Phu 17-8-09-" xfId="6286" xr:uid="{00000000-0005-0000-0000-0000F2190000}"/>
    <cellStyle name="T_Book1_GVL" xfId="6287" xr:uid="{00000000-0005-0000-0000-0000F3190000}"/>
    <cellStyle name="T_Book1_GVL 2" xfId="6288" xr:uid="{00000000-0005-0000-0000-0000F4190000}"/>
    <cellStyle name="T_Book1_GVL_BIEU KE HOACH  2015 (KTN 6.11 sua)" xfId="6289" xr:uid="{00000000-0005-0000-0000-0000F5190000}"/>
    <cellStyle name="T_Book1_Hang Tom goi9 9-07(Cau 12 sua)" xfId="6290" xr:uid="{00000000-0005-0000-0000-0000F6190000}"/>
    <cellStyle name="T_Book1_HD TT1" xfId="6291" xr:uid="{00000000-0005-0000-0000-0000F7190000}"/>
    <cellStyle name="T_Book1_HD TT1 2" xfId="6292" xr:uid="{00000000-0005-0000-0000-0000F8190000}"/>
    <cellStyle name="T_Book1_HD TT1 2 2" xfId="6293" xr:uid="{00000000-0005-0000-0000-0000F9190000}"/>
    <cellStyle name="T_Book1_HD TT1_BIEU KE HOACH  2015 (KTN 6.11 sua)" xfId="6294" xr:uid="{00000000-0005-0000-0000-0000FA190000}"/>
    <cellStyle name="T_Book1_hothamdinh" xfId="6295" xr:uid="{00000000-0005-0000-0000-0000FB190000}"/>
    <cellStyle name="T_Book1_Ke hoach 2010 ngay 14.4.10" xfId="6296" xr:uid="{00000000-0005-0000-0000-0000FC190000}"/>
    <cellStyle name="T_Book1_Ke hoach 2010 ngay 14.4.10 2" xfId="6297" xr:uid="{00000000-0005-0000-0000-0000FD190000}"/>
    <cellStyle name="T_Book1_Ke hoach 2010 ngay 14.4.10 2 2" xfId="6298" xr:uid="{00000000-0005-0000-0000-0000FE190000}"/>
    <cellStyle name="T_Book1_Ke hoach 2010 ngay 14.4.10_BIEU KE HOACH  2015 (KTN 6.11 sua)" xfId="6299" xr:uid="{00000000-0005-0000-0000-0000FF190000}"/>
    <cellStyle name="T_Book1_ke hoach dau thau 30-6-2010" xfId="6300" xr:uid="{00000000-0005-0000-0000-0000001A0000}"/>
    <cellStyle name="T_Book1_ke hoach dau thau 30-6-2010 2" xfId="6301" xr:uid="{00000000-0005-0000-0000-0000011A0000}"/>
    <cellStyle name="T_Book1_ke hoach dau thau 30-6-2010 2 2" xfId="6302" xr:uid="{00000000-0005-0000-0000-0000021A0000}"/>
    <cellStyle name="T_Book1_ke hoach dau thau 30-6-2010_BIEU KE HOACH  2015 (KTN 6.11 sua)" xfId="6303" xr:uid="{00000000-0005-0000-0000-0000031A0000}"/>
    <cellStyle name="T_Book1_Ke hoạch thuc hien goi thau" xfId="6304" xr:uid="{00000000-0005-0000-0000-0000041A0000}"/>
    <cellStyle name="T_Book1_Ke khai di Thanh Hoa" xfId="6305" xr:uid="{00000000-0005-0000-0000-0000051A0000}"/>
    <cellStyle name="T_Book1_Ket du ung NS" xfId="6306" xr:uid="{00000000-0005-0000-0000-0000061A0000}"/>
    <cellStyle name="T_Book1_Ket du ung NS 2" xfId="6307" xr:uid="{00000000-0005-0000-0000-0000071A0000}"/>
    <cellStyle name="T_Book1_Ket du ung NS_BIEU KE HOACH  2015 (KTN 6.11 sua)" xfId="6308" xr:uid="{00000000-0005-0000-0000-0000081A0000}"/>
    <cellStyle name="T_Book1_Ket qua phan bo von nam 2008" xfId="6309" xr:uid="{00000000-0005-0000-0000-0000091A0000}"/>
    <cellStyle name="T_Book1_Ket qua phan bo von nam 2008 2" xfId="6310" xr:uid="{00000000-0005-0000-0000-00000A1A0000}"/>
    <cellStyle name="T_Book1_Ket qua phan bo von nam 2008_CT 134" xfId="6311" xr:uid="{00000000-0005-0000-0000-00000B1A0000}"/>
    <cellStyle name="T_Book1_KH XDCB_2008 lan 2 sua ngay 10-11" xfId="6312" xr:uid="{00000000-0005-0000-0000-00000C1A0000}"/>
    <cellStyle name="T_Book1_KH XDCB_2008 lan 2 sua ngay 10-11 2" xfId="6313" xr:uid="{00000000-0005-0000-0000-00000D1A0000}"/>
    <cellStyle name="T_Book1_KH XDCB_2008 lan 2 sua ngay 10-11_CT 134" xfId="6314" xr:uid="{00000000-0005-0000-0000-00000E1A0000}"/>
    <cellStyle name="T_Book1_Khoi luong chinh Hang Tom" xfId="6315" xr:uid="{00000000-0005-0000-0000-00000F1A0000}"/>
    <cellStyle name="T_Book1_Nha lop hoc 8 P" xfId="6316" xr:uid="{00000000-0005-0000-0000-0000101A0000}"/>
    <cellStyle name="T_Book1_Nha lop hoc 8 P 2" xfId="6317" xr:uid="{00000000-0005-0000-0000-0000111A0000}"/>
    <cellStyle name="T_Book1_Nha lop hoc 8 P 2 2" xfId="6318" xr:uid="{00000000-0005-0000-0000-0000121A0000}"/>
    <cellStyle name="T_Book1_Nha lop hoc 8 P_BIEU KE HOACH  2015 (KTN 6.11 sua)" xfId="6319" xr:uid="{00000000-0005-0000-0000-0000131A0000}"/>
    <cellStyle name="T_Book1_nha van hoa25-4" xfId="6320" xr:uid="{00000000-0005-0000-0000-0000141A0000}"/>
    <cellStyle name="T_Book1_nha van hoa25-4 2" xfId="6321" xr:uid="{00000000-0005-0000-0000-0000151A0000}"/>
    <cellStyle name="T_Book1_nha van hoa25-4_BIEU KE HOACH  2015 (KTN 6.11 sua)" xfId="6322" xr:uid="{00000000-0005-0000-0000-0000161A0000}"/>
    <cellStyle name="T_Book1_Nhu cau von ung truoc 2011 Tha h Hoa + Nge An gui TW" xfId="6323" xr:uid="{00000000-0005-0000-0000-0000171A0000}"/>
    <cellStyle name="T_Book1_Nhu cau von ung truoc 2011 Tha h Hoa + Nge An gui TW 2" xfId="6324" xr:uid="{00000000-0005-0000-0000-0000181A0000}"/>
    <cellStyle name="T_Book1_Nhu cau von ung truoc 2011 Tha h Hoa + Nge An gui TW 2 2" xfId="6325" xr:uid="{00000000-0005-0000-0000-0000191A0000}"/>
    <cellStyle name="T_Book1_Nhu cau von ung truoc 2011 Tha h Hoa + Nge An gui TW_BIEU KE HOACH  2015 (KTN 6.11 sua)" xfId="6326" xr:uid="{00000000-0005-0000-0000-00001A1A0000}"/>
    <cellStyle name="T_Book1_Phan pha do" xfId="6327" xr:uid="{00000000-0005-0000-0000-00001B1A0000}"/>
    <cellStyle name="T_Book1_QĐ 980" xfId="6328" xr:uid="{00000000-0005-0000-0000-00001C1A0000}"/>
    <cellStyle name="T_Book1_QD ke hoach dau thau" xfId="6329" xr:uid="{00000000-0005-0000-0000-00001D1A0000}"/>
    <cellStyle name="T_Book1_QD ke hoach dau thau 2" xfId="6330" xr:uid="{00000000-0005-0000-0000-00001E1A0000}"/>
    <cellStyle name="T_Book1_QD ke hoach dau thau 2 2" xfId="6331" xr:uid="{00000000-0005-0000-0000-00001F1A0000}"/>
    <cellStyle name="T_Book1_QD ke hoach dau thau_BIEU KE HOACH  2015 (KTN 6.11 sua)" xfId="6332" xr:uid="{00000000-0005-0000-0000-0000201A0000}"/>
    <cellStyle name="T_Book1_Ra soat KH von 2011 (Huy-11-11-11)" xfId="6333" xr:uid="{00000000-0005-0000-0000-0000211A0000}"/>
    <cellStyle name="T_Book1_Ra soat KH von 2011 (Huy-11-11-11) 2" xfId="6334" xr:uid="{00000000-0005-0000-0000-0000221A0000}"/>
    <cellStyle name="T_Book1_Ra soat KH von 2011 (Huy-11-11-11)_BIEU KE HOACH  2015 (KTN 6.11 sua)" xfId="6335" xr:uid="{00000000-0005-0000-0000-0000231A0000}"/>
    <cellStyle name="T_Book1_Sheet2" xfId="6336" xr:uid="{00000000-0005-0000-0000-0000241A0000}"/>
    <cellStyle name="T_Book1_Sheet2 2" xfId="6337" xr:uid="{00000000-0005-0000-0000-0000251A0000}"/>
    <cellStyle name="T_Book1_Sheet2 2 2" xfId="6338" xr:uid="{00000000-0005-0000-0000-0000261A0000}"/>
    <cellStyle name="T_Book1_Sheet2_BIEU KE HOACH  2015 (KTN 6.11 sua)" xfId="6339" xr:uid="{00000000-0005-0000-0000-0000271A0000}"/>
    <cellStyle name="T_Book1_TH danh muc 08-09 den ngay 30-8-09" xfId="6340" xr:uid="{00000000-0005-0000-0000-0000281A0000}"/>
    <cellStyle name="T_Book1_TH ung tren 70%-Ra soat phap ly-8-6 (dung de chuyen vao vu TH)" xfId="6341" xr:uid="{00000000-0005-0000-0000-0000291A0000}"/>
    <cellStyle name="T_Book1_TH ung tren 70%-Ra soat phap ly-8-6 (dung de chuyen vao vu TH) 2" xfId="6342" xr:uid="{00000000-0005-0000-0000-00002A1A0000}"/>
    <cellStyle name="T_Book1_TH ung tren 70%-Ra soat phap ly-8-6 (dung de chuyen vao vu TH) 2 2" xfId="6343" xr:uid="{00000000-0005-0000-0000-00002B1A0000}"/>
    <cellStyle name="T_Book1_TH ung tren 70%-Ra soat phap ly-8-6 (dung de chuyen vao vu TH)_BIEU KE HOACH  2015 (KTN 6.11 sua)" xfId="6344" xr:uid="{00000000-0005-0000-0000-00002C1A0000}"/>
    <cellStyle name="T_Book1_TH ung tren 70%-Ra soat phap ly-8-6 (dung de chuyen vao vu TH)_CT 134" xfId="6345" xr:uid="{00000000-0005-0000-0000-00002D1A0000}"/>
    <cellStyle name="T_Book1_THAU CAT" xfId="6346" xr:uid="{00000000-0005-0000-0000-00002E1A0000}"/>
    <cellStyle name="T_Book1_THAU CAT 2" xfId="6347" xr:uid="{00000000-0005-0000-0000-00002F1A0000}"/>
    <cellStyle name="T_Book1_THAU CAT_BIEU KE HOACH  2015 (KTN 6.11 sua)" xfId="6348" xr:uid="{00000000-0005-0000-0000-0000301A0000}"/>
    <cellStyle name="T_Book1_Thiet bi" xfId="6349" xr:uid="{00000000-0005-0000-0000-0000311A0000}"/>
    <cellStyle name="T_Book1_Thiet bi 2" xfId="6350" xr:uid="{00000000-0005-0000-0000-0000321A0000}"/>
    <cellStyle name="T_Book1_Thiet bi_Bieu chi tieu KH 2014 (Huy-04-11)" xfId="6351" xr:uid="{00000000-0005-0000-0000-0000331A0000}"/>
    <cellStyle name="T_Book1_Thiet bi_bieu ke hoach dau thau" xfId="6352" xr:uid="{00000000-0005-0000-0000-0000341A0000}"/>
    <cellStyle name="T_Book1_Thiet bi_bieu ke hoach dau thau truong mam non SKH" xfId="6353" xr:uid="{00000000-0005-0000-0000-0000351A0000}"/>
    <cellStyle name="T_Book1_Thiet bi_bieu tong hop lai kh von 2011 gui phong TH-KTDN" xfId="6354" xr:uid="{00000000-0005-0000-0000-0000361A0000}"/>
    <cellStyle name="T_Book1_Thiet bi_Book1" xfId="6355" xr:uid="{00000000-0005-0000-0000-0000371A0000}"/>
    <cellStyle name="T_Book1_Thiet bi_Book1_Ke hoach 2010 (theo doi 11-8-2010)" xfId="6356" xr:uid="{00000000-0005-0000-0000-0000381A0000}"/>
    <cellStyle name="T_Book1_Thiet bi_Book1_ke hoach dau thau 30-6-2010" xfId="6357" xr:uid="{00000000-0005-0000-0000-0000391A0000}"/>
    <cellStyle name="T_Book1_Thiet bi_Copy of KH PHAN BO VON ĐỐI ỨNG NAM 2011 (30 TY phuong án gop WB)" xfId="6358" xr:uid="{00000000-0005-0000-0000-00003A1A0000}"/>
    <cellStyle name="T_Book1_Thiet bi_DTTD chieng chan Tham lai 29-9-2009" xfId="6359" xr:uid="{00000000-0005-0000-0000-00003B1A0000}"/>
    <cellStyle name="T_Book1_Thiet bi_dự toán 30a 2013" xfId="6360" xr:uid="{00000000-0005-0000-0000-00003C1A0000}"/>
    <cellStyle name="T_Book1_Thiet bi_Du toan nuoc San Thang (GD2)" xfId="6361" xr:uid="{00000000-0005-0000-0000-00003D1A0000}"/>
    <cellStyle name="T_Book1_Thiet bi_Ke hoach 2010 (theo doi 11-8-2010)" xfId="6362" xr:uid="{00000000-0005-0000-0000-00003E1A0000}"/>
    <cellStyle name="T_Book1_Thiet bi_ke hoach dau thau 30-6-2010" xfId="6363" xr:uid="{00000000-0005-0000-0000-00003F1A0000}"/>
    <cellStyle name="T_Book1_Thiet bi_KH Von 2012 gui BKH 1" xfId="6364" xr:uid="{00000000-0005-0000-0000-0000401A0000}"/>
    <cellStyle name="T_Book1_Thiet bi_QD ke hoach dau thau" xfId="6365" xr:uid="{00000000-0005-0000-0000-0000411A0000}"/>
    <cellStyle name="T_Book1_Thiet bi_Ra soat KH von 2011 (Huy-11-11-11)" xfId="6366" xr:uid="{00000000-0005-0000-0000-0000421A0000}"/>
    <cellStyle name="T_Book1_Thiet bi_tinh toan hoang ha" xfId="6367" xr:uid="{00000000-0005-0000-0000-0000431A0000}"/>
    <cellStyle name="T_Book1_Thiet bi_Tong von ĐTPT" xfId="6368" xr:uid="{00000000-0005-0000-0000-0000441A0000}"/>
    <cellStyle name="T_Book1_Thiet bi_Viec Huy dang lam" xfId="6369" xr:uid="{00000000-0005-0000-0000-0000451A0000}"/>
    <cellStyle name="T_Book1_Thuc hien du an 06-10 ngay 18_9" xfId="6370" xr:uid="{00000000-0005-0000-0000-0000461A0000}"/>
    <cellStyle name="T_Book1_Thuc hien du an 06-10 ngay 18_9 2" xfId="6371" xr:uid="{00000000-0005-0000-0000-0000471A0000}"/>
    <cellStyle name="T_Book1_Thuc hien du an 06-10 ngay 18_9_BIEU KE HOACH  2015 (KTN 6.11 sua)" xfId="6372" xr:uid="{00000000-0005-0000-0000-0000481A0000}"/>
    <cellStyle name="T_Book1_tien luong" xfId="6373" xr:uid="{00000000-0005-0000-0000-0000491A0000}"/>
    <cellStyle name="T_Book1_Tien luong chuan 01" xfId="6374" xr:uid="{00000000-0005-0000-0000-00004A1A0000}"/>
    <cellStyle name="T_Book1_Tienluong" xfId="6375" xr:uid="{00000000-0005-0000-0000-00004B1A0000}"/>
    <cellStyle name="T_Book1_Tienluong 2" xfId="6376" xr:uid="{00000000-0005-0000-0000-00004C1A0000}"/>
    <cellStyle name="T_Book1_Tienluong_BIEU KE HOACH  2015 (KTN 6.11 sua)" xfId="6377" xr:uid="{00000000-0005-0000-0000-00004D1A0000}"/>
    <cellStyle name="T_Book1_tinh toan hoang ha" xfId="6378" xr:uid="{00000000-0005-0000-0000-00004E1A0000}"/>
    <cellStyle name="T_Book1_tinh toan hoang ha 2" xfId="6379" xr:uid="{00000000-0005-0000-0000-00004F1A0000}"/>
    <cellStyle name="T_Book1_tinh toan hoang ha 2 2" xfId="6380" xr:uid="{00000000-0005-0000-0000-0000501A0000}"/>
    <cellStyle name="T_Book1_tinh toan hoang ha_BIEU KE HOACH  2015 (KTN 6.11 sua)" xfId="6381" xr:uid="{00000000-0005-0000-0000-0000511A0000}"/>
    <cellStyle name="T_Book1_Tong hop  " xfId="6382" xr:uid="{00000000-0005-0000-0000-0000521A0000}"/>
    <cellStyle name="T_Book1_Tong hop gia tri" xfId="6383" xr:uid="{00000000-0005-0000-0000-0000531A0000}"/>
    <cellStyle name="T_Book1_Tong hop gia tri 2" xfId="6384" xr:uid="{00000000-0005-0000-0000-0000541A0000}"/>
    <cellStyle name="T_Book1_Tong hop gia tri 2 2" xfId="6385" xr:uid="{00000000-0005-0000-0000-0000551A0000}"/>
    <cellStyle name="T_Book1_Tong hop gia tri_BIEU KE HOACH  2015 (KTN 6.11 sua)" xfId="6386" xr:uid="{00000000-0005-0000-0000-0000561A0000}"/>
    <cellStyle name="T_Book1_TT nhu cau dung nuoc" xfId="6387" xr:uid="{00000000-0005-0000-0000-0000571A0000}"/>
    <cellStyle name="T_Book1_TT nhu cau dung nuoc 2" xfId="6388" xr:uid="{00000000-0005-0000-0000-0000581A0000}"/>
    <cellStyle name="T_Book1_TT nhu cau dung nuoc 2 2" xfId="6389" xr:uid="{00000000-0005-0000-0000-0000591A0000}"/>
    <cellStyle name="T_Book1_TT nhu cau dung nuoc_BIEU KE HOACH  2015 (KTN 6.11 sua)" xfId="6390" xr:uid="{00000000-0005-0000-0000-00005A1A0000}"/>
    <cellStyle name="T_Book1_TT nhu cau dung nuoc_GVL" xfId="6391" xr:uid="{00000000-0005-0000-0000-00005B1A0000}"/>
    <cellStyle name="T_Book1_TT nhu cau dung nuoc_GVL 2" xfId="6392" xr:uid="{00000000-0005-0000-0000-00005C1A0000}"/>
    <cellStyle name="T_Book1_TT nhu cau dung nuoc_GVL 2 2" xfId="6393" xr:uid="{00000000-0005-0000-0000-00005D1A0000}"/>
    <cellStyle name="T_Book1_TT nhu cau dung nuoc_GVL_BIEU KE HOACH  2015 (KTN 6.11 sua)" xfId="6394" xr:uid="{00000000-0005-0000-0000-00005E1A0000}"/>
    <cellStyle name="T_Book1_TU VAN THUY LOI THAM  PHE" xfId="6395" xr:uid="{00000000-0005-0000-0000-00005F1A0000}"/>
    <cellStyle name="T_Book1_TU VAN THUY LOI THAM  PHE 2" xfId="6396" xr:uid="{00000000-0005-0000-0000-0000601A0000}"/>
    <cellStyle name="T_Book1_TU VAN THUY LOI THAM  PHE_BIEU KE HOACH  2015 (KTN 6.11 sua)" xfId="6397" xr:uid="{00000000-0005-0000-0000-0000611A0000}"/>
    <cellStyle name="T_Book1_ung truoc 2011 NSTW Thanh Hoa + Nge An gui Thu 12-5" xfId="6398" xr:uid="{00000000-0005-0000-0000-0000621A0000}"/>
    <cellStyle name="T_Book1_ung truoc 2011 NSTW Thanh Hoa + Nge An gui Thu 12-5 2" xfId="6399" xr:uid="{00000000-0005-0000-0000-0000631A0000}"/>
    <cellStyle name="T_Book1_ung truoc 2011 NSTW Thanh Hoa + Nge An gui Thu 12-5 2 2" xfId="6400" xr:uid="{00000000-0005-0000-0000-0000641A0000}"/>
    <cellStyle name="T_Book1_ung truoc 2011 NSTW Thanh Hoa + Nge An gui Thu 12-5_BIEU KE HOACH  2015 (KTN 6.11 sua)" xfId="6401" xr:uid="{00000000-0005-0000-0000-0000651A0000}"/>
    <cellStyle name="T_Book1_VC1" xfId="6402" xr:uid="{00000000-0005-0000-0000-0000661A0000}"/>
    <cellStyle name="T_Book1_VC1 2" xfId="6403" xr:uid="{00000000-0005-0000-0000-0000671A0000}"/>
    <cellStyle name="T_Book1_VC1 2 2" xfId="6404" xr:uid="{00000000-0005-0000-0000-0000681A0000}"/>
    <cellStyle name="T_Book1_VC1_BIEU KE HOACH  2015 (KTN 6.11 sua)" xfId="6405" xr:uid="{00000000-0005-0000-0000-0000691A0000}"/>
    <cellStyle name="T_Book1_VC1_GVL" xfId="6406" xr:uid="{00000000-0005-0000-0000-00006A1A0000}"/>
    <cellStyle name="T_Book1_VC1_GVL 2" xfId="6407" xr:uid="{00000000-0005-0000-0000-00006B1A0000}"/>
    <cellStyle name="T_Book1_VC1_GVL 2 2" xfId="6408" xr:uid="{00000000-0005-0000-0000-00006C1A0000}"/>
    <cellStyle name="T_Book1_VC1_GVL_BIEU KE HOACH  2015 (KTN 6.11 sua)" xfId="6409" xr:uid="{00000000-0005-0000-0000-00006D1A0000}"/>
    <cellStyle name="T_Book1_Viec Huy dang lam" xfId="6410" xr:uid="{00000000-0005-0000-0000-00006E1A0000}"/>
    <cellStyle name="T_Book1_Viec Huy dang lam_CT 134" xfId="6411" xr:uid="{00000000-0005-0000-0000-00006F1A0000}"/>
    <cellStyle name="T_Book2" xfId="6412" xr:uid="{00000000-0005-0000-0000-0000701A0000}"/>
    <cellStyle name="T_Cac bao cao TB  Milk-Yomilk-co Ke- CK 1-Vinh Thang" xfId="6413" xr:uid="{00000000-0005-0000-0000-0000711A0000}"/>
    <cellStyle name="T_Cac bao cao TB  Milk-Yomilk-co Ke- CK 1-Vinh Thang 2" xfId="6414" xr:uid="{00000000-0005-0000-0000-0000721A0000}"/>
    <cellStyle name="T_Cac bao cao TB  Milk-Yomilk-co Ke- CK 1-Vinh Thang_CT 134" xfId="6415" xr:uid="{00000000-0005-0000-0000-0000731A0000}"/>
    <cellStyle name="T_CDKT" xfId="6416" xr:uid="{00000000-0005-0000-0000-0000741A0000}"/>
    <cellStyle name="T_CDKT 2" xfId="6417" xr:uid="{00000000-0005-0000-0000-0000751A0000}"/>
    <cellStyle name="T_CDKT 2 2" xfId="6418" xr:uid="{00000000-0005-0000-0000-0000761A0000}"/>
    <cellStyle name="T_CDKT_BIEU KE HOACH  2015 (KTN 6.11 sua)" xfId="6419" xr:uid="{00000000-0005-0000-0000-0000771A0000}"/>
    <cellStyle name="T_CDKT_bieu ke hoach dau thau" xfId="6420" xr:uid="{00000000-0005-0000-0000-0000781A0000}"/>
    <cellStyle name="T_CDKT_bieu ke hoach dau thau 2" xfId="6421" xr:uid="{00000000-0005-0000-0000-0000791A0000}"/>
    <cellStyle name="T_CDKT_bieu ke hoach dau thau 2 2" xfId="6422" xr:uid="{00000000-0005-0000-0000-00007A1A0000}"/>
    <cellStyle name="T_CDKT_bieu ke hoach dau thau truong mam non SKH" xfId="6423" xr:uid="{00000000-0005-0000-0000-00007B1A0000}"/>
    <cellStyle name="T_CDKT_bieu ke hoach dau thau truong mam non SKH 2" xfId="6424" xr:uid="{00000000-0005-0000-0000-00007C1A0000}"/>
    <cellStyle name="T_CDKT_bieu ke hoach dau thau truong mam non SKH 2 2" xfId="6425" xr:uid="{00000000-0005-0000-0000-00007D1A0000}"/>
    <cellStyle name="T_CDKT_bieu ke hoach dau thau truong mam non SKH_BIEU KE HOACH  2015 (KTN 6.11 sua)" xfId="6426" xr:uid="{00000000-0005-0000-0000-00007E1A0000}"/>
    <cellStyle name="T_CDKT_bieu ke hoach dau thau_BIEU KE HOACH  2015 (KTN 6.11 sua)" xfId="6427" xr:uid="{00000000-0005-0000-0000-00007F1A0000}"/>
    <cellStyle name="T_CDKT_bieu tong hop lai kh von 2011 gui phong TH-KTDN" xfId="6428" xr:uid="{00000000-0005-0000-0000-0000801A0000}"/>
    <cellStyle name="T_CDKT_bieu tong hop lai kh von 2011 gui phong TH-KTDN 2" xfId="6429" xr:uid="{00000000-0005-0000-0000-0000811A0000}"/>
    <cellStyle name="T_CDKT_bieu tong hop lai kh von 2011 gui phong TH-KTDN 2 2" xfId="6430" xr:uid="{00000000-0005-0000-0000-0000821A0000}"/>
    <cellStyle name="T_CDKT_bieu tong hop lai kh von 2011 gui phong TH-KTDN_BIEU KE HOACH  2015 (KTN 6.11 sua)" xfId="6431" xr:uid="{00000000-0005-0000-0000-0000831A0000}"/>
    <cellStyle name="T_CDKT_Book1" xfId="6432" xr:uid="{00000000-0005-0000-0000-0000841A0000}"/>
    <cellStyle name="T_CDKT_Book1 2" xfId="6433" xr:uid="{00000000-0005-0000-0000-0000851A0000}"/>
    <cellStyle name="T_CDKT_Book1 2 2" xfId="6434" xr:uid="{00000000-0005-0000-0000-0000861A0000}"/>
    <cellStyle name="T_CDKT_Book1_BIEU KE HOACH  2015 (KTN 6.11 sua)" xfId="6435" xr:uid="{00000000-0005-0000-0000-0000871A0000}"/>
    <cellStyle name="T_CDKT_Book1_Ke hoach 2010 (theo doi 11-8-2010)" xfId="6436" xr:uid="{00000000-0005-0000-0000-0000881A0000}"/>
    <cellStyle name="T_CDKT_Book1_Ke hoach 2010 (theo doi 11-8-2010) 2" xfId="6437" xr:uid="{00000000-0005-0000-0000-0000891A0000}"/>
    <cellStyle name="T_CDKT_Book1_Ke hoach 2010 (theo doi 11-8-2010) 2 2" xfId="6438" xr:uid="{00000000-0005-0000-0000-00008A1A0000}"/>
    <cellStyle name="T_CDKT_Book1_Ke hoach 2010 (theo doi 11-8-2010)_BIEU KE HOACH  2015 (KTN 6.11 sua)" xfId="6439" xr:uid="{00000000-0005-0000-0000-00008B1A0000}"/>
    <cellStyle name="T_CDKT_Copy of KH PHAN BO VON ĐỐI ỨNG NAM 2011 (30 TY phuong án gop WB)" xfId="6440" xr:uid="{00000000-0005-0000-0000-00008C1A0000}"/>
    <cellStyle name="T_CDKT_Copy of KH PHAN BO VON ĐỐI ỨNG NAM 2011 (30 TY phuong án gop WB) 2" xfId="6441" xr:uid="{00000000-0005-0000-0000-00008D1A0000}"/>
    <cellStyle name="T_CDKT_Copy of KH PHAN BO VON ĐỐI ỨNG NAM 2011 (30 TY phuong án gop WB) 2 2" xfId="6442" xr:uid="{00000000-0005-0000-0000-00008E1A0000}"/>
    <cellStyle name="T_CDKT_Copy of KH PHAN BO VON ĐỐI ỨNG NAM 2011 (30 TY phuong án gop WB)_BIEU KE HOACH  2015 (KTN 6.11 sua)" xfId="6443" xr:uid="{00000000-0005-0000-0000-00008F1A0000}"/>
    <cellStyle name="T_CDKT_DT tieu hoc diem TDC ban Cho 28-02-09" xfId="6444" xr:uid="{00000000-0005-0000-0000-0000901A0000}"/>
    <cellStyle name="T_CDKT_DT tieu hoc diem TDC ban Cho 28-02-09 2" xfId="6445" xr:uid="{00000000-0005-0000-0000-0000911A0000}"/>
    <cellStyle name="T_CDKT_DT tieu hoc diem TDC ban Cho 28-02-09 2 2" xfId="6446" xr:uid="{00000000-0005-0000-0000-0000921A0000}"/>
    <cellStyle name="T_CDKT_DT tieu hoc diem TDC ban Cho 28-02-09_BIEU KE HOACH  2015 (KTN 6.11 sua)" xfId="6447" xr:uid="{00000000-0005-0000-0000-0000931A0000}"/>
    <cellStyle name="T_CDKT_DTTD chieng chan Tham lai 29-9-2009" xfId="6448" xr:uid="{00000000-0005-0000-0000-0000941A0000}"/>
    <cellStyle name="T_CDKT_DTTD chieng chan Tham lai 29-9-2009 2" xfId="6449" xr:uid="{00000000-0005-0000-0000-0000951A0000}"/>
    <cellStyle name="T_CDKT_DTTD chieng chan Tham lai 29-9-2009 2 2" xfId="6450" xr:uid="{00000000-0005-0000-0000-0000961A0000}"/>
    <cellStyle name="T_CDKT_DTTD chieng chan Tham lai 29-9-2009_BIEU KE HOACH  2015 (KTN 6.11 sua)" xfId="6451" xr:uid="{00000000-0005-0000-0000-0000971A0000}"/>
    <cellStyle name="T_CDKT_GVL" xfId="6452" xr:uid="{00000000-0005-0000-0000-0000981A0000}"/>
    <cellStyle name="T_CDKT_GVL 2" xfId="6453" xr:uid="{00000000-0005-0000-0000-0000991A0000}"/>
    <cellStyle name="T_CDKT_GVL 2 2" xfId="6454" xr:uid="{00000000-0005-0000-0000-00009A1A0000}"/>
    <cellStyle name="T_CDKT_GVL_BIEU KE HOACH  2015 (KTN 6.11 sua)" xfId="6455" xr:uid="{00000000-0005-0000-0000-00009B1A0000}"/>
    <cellStyle name="T_CDKT_Ke hoach 2010 (theo doi 11-8-2010)" xfId="6456" xr:uid="{00000000-0005-0000-0000-00009C1A0000}"/>
    <cellStyle name="T_CDKT_Ke hoach 2010 (theo doi 11-8-2010) 2" xfId="6457" xr:uid="{00000000-0005-0000-0000-00009D1A0000}"/>
    <cellStyle name="T_CDKT_Ke hoach 2010 (theo doi 11-8-2010) 2 2" xfId="6458" xr:uid="{00000000-0005-0000-0000-00009E1A0000}"/>
    <cellStyle name="T_CDKT_Ke hoach 2010 (theo doi 11-8-2010)_BIEU KE HOACH  2015 (KTN 6.11 sua)" xfId="6459" xr:uid="{00000000-0005-0000-0000-00009F1A0000}"/>
    <cellStyle name="T_CDKT_ke hoach dau thau 30-6-2010" xfId="6460" xr:uid="{00000000-0005-0000-0000-0000A01A0000}"/>
    <cellStyle name="T_CDKT_ke hoach dau thau 30-6-2010 2" xfId="6461" xr:uid="{00000000-0005-0000-0000-0000A11A0000}"/>
    <cellStyle name="T_CDKT_ke hoach dau thau 30-6-2010 2 2" xfId="6462" xr:uid="{00000000-0005-0000-0000-0000A21A0000}"/>
    <cellStyle name="T_CDKT_ke hoach dau thau 30-6-2010_BIEU KE HOACH  2015 (KTN 6.11 sua)" xfId="6463" xr:uid="{00000000-0005-0000-0000-0000A31A0000}"/>
    <cellStyle name="T_CDKT_KH Von 2012 gui BKH 1" xfId="6464" xr:uid="{00000000-0005-0000-0000-0000A41A0000}"/>
    <cellStyle name="T_CDKT_KH Von 2012 gui BKH 1 2" xfId="6465" xr:uid="{00000000-0005-0000-0000-0000A51A0000}"/>
    <cellStyle name="T_CDKT_KH Von 2012 gui BKH 1 2 2" xfId="6466" xr:uid="{00000000-0005-0000-0000-0000A61A0000}"/>
    <cellStyle name="T_CDKT_KH Von 2012 gui BKH 1_BIEU KE HOACH  2015 (KTN 6.11 sua)" xfId="6467" xr:uid="{00000000-0005-0000-0000-0000A71A0000}"/>
    <cellStyle name="T_CDKT_QD ke hoach dau thau" xfId="6468" xr:uid="{00000000-0005-0000-0000-0000A81A0000}"/>
    <cellStyle name="T_CDKT_QD ke hoach dau thau 2" xfId="6469" xr:uid="{00000000-0005-0000-0000-0000A91A0000}"/>
    <cellStyle name="T_CDKT_QD ke hoach dau thau 2 2" xfId="6470" xr:uid="{00000000-0005-0000-0000-0000AA1A0000}"/>
    <cellStyle name="T_CDKT_QD ke hoach dau thau_BIEU KE HOACH  2015 (KTN 6.11 sua)" xfId="6471" xr:uid="{00000000-0005-0000-0000-0000AB1A0000}"/>
    <cellStyle name="T_CDKT_Tienluong" xfId="6472" xr:uid="{00000000-0005-0000-0000-0000AC1A0000}"/>
    <cellStyle name="T_CDKT_Tienluong 2" xfId="6473" xr:uid="{00000000-0005-0000-0000-0000AD1A0000}"/>
    <cellStyle name="T_CDKT_Tienluong 2 2" xfId="6474" xr:uid="{00000000-0005-0000-0000-0000AE1A0000}"/>
    <cellStyle name="T_CDKT_Tienluong_BIEU KE HOACH  2015 (KTN 6.11 sua)" xfId="6475" xr:uid="{00000000-0005-0000-0000-0000AF1A0000}"/>
    <cellStyle name="T_CDKT_Tong von ĐTPT" xfId="6476" xr:uid="{00000000-0005-0000-0000-0000B01A0000}"/>
    <cellStyle name="T_CDKT_Tong von ĐTPT 2" xfId="6477" xr:uid="{00000000-0005-0000-0000-0000B11A0000}"/>
    <cellStyle name="T_CDKT_Tong von ĐTPT 2 2" xfId="6478" xr:uid="{00000000-0005-0000-0000-0000B21A0000}"/>
    <cellStyle name="T_CDKT_Tong von ĐTPT_BIEU KE HOACH  2015 (KTN 6.11 sua)" xfId="6479" xr:uid="{00000000-0005-0000-0000-0000B31A0000}"/>
    <cellStyle name="T_cham diem Milk chu ky2-ANH MINH" xfId="6480" xr:uid="{00000000-0005-0000-0000-0000B41A0000}"/>
    <cellStyle name="T_cham diem Milk chu ky2-ANH MINH 2" xfId="6481" xr:uid="{00000000-0005-0000-0000-0000B51A0000}"/>
    <cellStyle name="T_cham diem Milk chu ky2-ANH MINH_CT 134" xfId="6482" xr:uid="{00000000-0005-0000-0000-0000B61A0000}"/>
    <cellStyle name="T_cham trung bay ck 1 m.Bac milk co ke 2" xfId="6483" xr:uid="{00000000-0005-0000-0000-0000B71A0000}"/>
    <cellStyle name="T_cham trung bay ck 1 m.Bac milk co ke 2 2" xfId="6484" xr:uid="{00000000-0005-0000-0000-0000B81A0000}"/>
    <cellStyle name="T_cham trung bay ck 1 m.Bac milk co ke 2_CT 134" xfId="6485" xr:uid="{00000000-0005-0000-0000-0000B91A0000}"/>
    <cellStyle name="T_cham trung bay yao smart milk ck 2 mien Bac" xfId="6486" xr:uid="{00000000-0005-0000-0000-0000BA1A0000}"/>
    <cellStyle name="T_cham trung bay yao smart milk ck 2 mien Bac 2" xfId="6487" xr:uid="{00000000-0005-0000-0000-0000BB1A0000}"/>
    <cellStyle name="T_cham trung bay yao smart milk ck 2 mien Bac_CT 134" xfId="6488" xr:uid="{00000000-0005-0000-0000-0000BC1A0000}"/>
    <cellStyle name="T_Chuan bi dau tu nam 2008" xfId="6489" xr:uid="{00000000-0005-0000-0000-0000BD1A0000}"/>
    <cellStyle name="T_Chuan bi dau tu nam 2008 2" xfId="6490" xr:uid="{00000000-0005-0000-0000-0000BE1A0000}"/>
    <cellStyle name="T_Chuan bi dau tu nam 2008_CT 134" xfId="6491" xr:uid="{00000000-0005-0000-0000-0000BF1A0000}"/>
    <cellStyle name="T_cong bo ĐGCM ĐB nam 2008" xfId="6492" xr:uid="{00000000-0005-0000-0000-0000C01A0000}"/>
    <cellStyle name="T_cong bo ĐGCM ĐB nam 2008 2" xfId="6493" xr:uid="{00000000-0005-0000-0000-0000C11A0000}"/>
    <cellStyle name="T_cong bo ĐGCM ĐB nam 2008 2 2" xfId="6494" xr:uid="{00000000-0005-0000-0000-0000C21A0000}"/>
    <cellStyle name="T_cong bo ĐGCM ĐB nam 2008_BIEU KE HOACH  2015 (KTN 6.11 sua)" xfId="6495" xr:uid="{00000000-0005-0000-0000-0000C31A0000}"/>
    <cellStyle name="T_cong bo ĐGCM ĐB nam 2008_GVL" xfId="6496" xr:uid="{00000000-0005-0000-0000-0000C41A0000}"/>
    <cellStyle name="T_cong bo ĐGCM ĐB nam 2008_GVL 2" xfId="6497" xr:uid="{00000000-0005-0000-0000-0000C51A0000}"/>
    <cellStyle name="T_cong bo ĐGCM ĐB nam 2008_GVL 2 2" xfId="6498" xr:uid="{00000000-0005-0000-0000-0000C61A0000}"/>
    <cellStyle name="T_cong bo ĐGCM ĐB nam 2008_GVL_BIEU KE HOACH  2015 (KTN 6.11 sua)" xfId="6499" xr:uid="{00000000-0005-0000-0000-0000C71A0000}"/>
    <cellStyle name="T_Copy of Bao cao  XDCB 7 thang nam 2008_So KH&amp;DT SUA" xfId="6500" xr:uid="{00000000-0005-0000-0000-0000C81A0000}"/>
    <cellStyle name="T_Copy of Bao cao  XDCB 7 thang nam 2008_So KH&amp;DT SUA 2" xfId="6501" xr:uid="{00000000-0005-0000-0000-0000C91A0000}"/>
    <cellStyle name="T_Copy of Bao cao  XDCB 7 thang nam 2008_So KH&amp;DT SUA_CT 134" xfId="6502" xr:uid="{00000000-0005-0000-0000-0000CA1A0000}"/>
    <cellStyle name="T_Copy of Biểu BC điều chỉnh chỉ tiêu NN các huyện chia tách 404 ngay 23.5" xfId="6503" xr:uid="{00000000-0005-0000-0000-0000CB1A0000}"/>
    <cellStyle name="T_Copy of KH PHAN BO VON ĐỐI ỨNG NAM 2011 (30 TY phuong án gop WB)" xfId="6504" xr:uid="{00000000-0005-0000-0000-0000CC1A0000}"/>
    <cellStyle name="T_Copy of KH PHAN BO VON ĐỐI ỨNG NAM 2011 (30 TY phuong án gop WB) 2" xfId="6505" xr:uid="{00000000-0005-0000-0000-0000CD1A0000}"/>
    <cellStyle name="T_Copy of KH PHAN BO VON ĐỐI ỨNG NAM 2011 (30 TY phuong án gop WB)_BIEU KE HOACH  2015 (KTN 6.11 sua)" xfId="6506" xr:uid="{00000000-0005-0000-0000-0000CE1A0000}"/>
    <cellStyle name="T_Copy of SO THEO DOI SAN LUONG NAM 2007" xfId="6507" xr:uid="{00000000-0005-0000-0000-0000CF1A0000}"/>
    <cellStyle name="T_Copy of SO THEO DOI SAN LUONG NAM 2007 2" xfId="6508" xr:uid="{00000000-0005-0000-0000-0000D01A0000}"/>
    <cellStyle name="T_Copy of SO THEO DOI SAN LUONG NAM 2007_BIEU KE HOACH  2015 (KTN 6.11 sua)" xfId="6509" xr:uid="{00000000-0005-0000-0000-0000D11A0000}"/>
    <cellStyle name="T_CPK" xfId="6510" xr:uid="{00000000-0005-0000-0000-0000D21A0000}"/>
    <cellStyle name="T_CPK 2" xfId="8627" xr:uid="{00000000-0005-0000-0000-0000D31A0000}"/>
    <cellStyle name="T_CPK_Bao cao danh muc cac cong trinh tren dia ban huyen 4-2010" xfId="6511" xr:uid="{00000000-0005-0000-0000-0000D41A0000}"/>
    <cellStyle name="T_CPK_Bieu chi tieu KH 2014 (Huy-04-11)" xfId="6512" xr:uid="{00000000-0005-0000-0000-0000D51A0000}"/>
    <cellStyle name="T_CPK_Bieu chi tieu KH 2014 (Huy-04-11) 2" xfId="6513" xr:uid="{00000000-0005-0000-0000-0000D61A0000}"/>
    <cellStyle name="T_CPK_bieu ke hoach dau thau" xfId="6514" xr:uid="{00000000-0005-0000-0000-0000D71A0000}"/>
    <cellStyle name="T_CPK_bieu ke hoach dau thau 2" xfId="6515" xr:uid="{00000000-0005-0000-0000-0000D81A0000}"/>
    <cellStyle name="T_CPK_bieu ke hoach dau thau 2 2" xfId="6516" xr:uid="{00000000-0005-0000-0000-0000D91A0000}"/>
    <cellStyle name="T_CPK_bieu ke hoach dau thau truong mam non SKH" xfId="6517" xr:uid="{00000000-0005-0000-0000-0000DA1A0000}"/>
    <cellStyle name="T_CPK_bieu ke hoach dau thau truong mam non SKH 2" xfId="6518" xr:uid="{00000000-0005-0000-0000-0000DB1A0000}"/>
    <cellStyle name="T_CPK_bieu ke hoach dau thau truong mam non SKH 2 2" xfId="6519" xr:uid="{00000000-0005-0000-0000-0000DC1A0000}"/>
    <cellStyle name="T_CPK_bieu ke hoach dau thau truong mam non SKH_BIEU KE HOACH  2015 (KTN 6.11 sua)" xfId="6520" xr:uid="{00000000-0005-0000-0000-0000DD1A0000}"/>
    <cellStyle name="T_CPK_bieu ke hoach dau thau_BIEU KE HOACH  2015 (KTN 6.11 sua)" xfId="6521" xr:uid="{00000000-0005-0000-0000-0000DE1A0000}"/>
    <cellStyle name="T_CPK_bieu tong hop lai kh von 2011 gui phong TH-KTDN" xfId="6522" xr:uid="{00000000-0005-0000-0000-0000DF1A0000}"/>
    <cellStyle name="T_CPK_bieu tong hop lai kh von 2011 gui phong TH-KTDN 2" xfId="6523" xr:uid="{00000000-0005-0000-0000-0000E01A0000}"/>
    <cellStyle name="T_CPK_bieu tong hop lai kh von 2011 gui phong TH-KTDN 2 2" xfId="6524" xr:uid="{00000000-0005-0000-0000-0000E11A0000}"/>
    <cellStyle name="T_CPK_bieu tong hop lai kh von 2011 gui phong TH-KTDN_BIEU KE HOACH  2015 (KTN 6.11 sua)" xfId="6525" xr:uid="{00000000-0005-0000-0000-0000E21A0000}"/>
    <cellStyle name="T_CPK_Book1" xfId="6526" xr:uid="{00000000-0005-0000-0000-0000E31A0000}"/>
    <cellStyle name="T_CPK_Book1 2" xfId="6527" xr:uid="{00000000-0005-0000-0000-0000E41A0000}"/>
    <cellStyle name="T_CPK_Book1 2 2" xfId="6528" xr:uid="{00000000-0005-0000-0000-0000E51A0000}"/>
    <cellStyle name="T_CPK_Book1_1" xfId="6529" xr:uid="{00000000-0005-0000-0000-0000E61A0000}"/>
    <cellStyle name="T_CPK_Book1_1 2" xfId="6530" xr:uid="{00000000-0005-0000-0000-0000E71A0000}"/>
    <cellStyle name="T_CPK_Book1_1 2 2" xfId="6531" xr:uid="{00000000-0005-0000-0000-0000E81A0000}"/>
    <cellStyle name="T_CPK_Book1_1_BIEU KE HOACH  2015 (KTN 6.11 sua)" xfId="6532" xr:uid="{00000000-0005-0000-0000-0000E91A0000}"/>
    <cellStyle name="T_CPK_Book1_BIEU KE HOACH  2015 (KTN 6.11 sua)" xfId="6533" xr:uid="{00000000-0005-0000-0000-0000EA1A0000}"/>
    <cellStyle name="T_CPK_Book1_DTTD chieng chan Tham lai 29-9-2009" xfId="6534" xr:uid="{00000000-0005-0000-0000-0000EB1A0000}"/>
    <cellStyle name="T_CPK_Book1_DTTD chieng chan Tham lai 29-9-2009 2" xfId="6535" xr:uid="{00000000-0005-0000-0000-0000EC1A0000}"/>
    <cellStyle name="T_CPK_Book1_DTTD chieng chan Tham lai 29-9-2009 2 2" xfId="6536" xr:uid="{00000000-0005-0000-0000-0000ED1A0000}"/>
    <cellStyle name="T_CPK_Book1_DTTD chieng chan Tham lai 29-9-2009_BIEU KE HOACH  2015 (KTN 6.11 sua)" xfId="6537" xr:uid="{00000000-0005-0000-0000-0000EE1A0000}"/>
    <cellStyle name="T_CPK_Book1_Ke hoach 2010 (theo doi 11-8-2010)" xfId="6538" xr:uid="{00000000-0005-0000-0000-0000EF1A0000}"/>
    <cellStyle name="T_CPK_Book1_Ke hoach 2010 (theo doi 11-8-2010) 2" xfId="6539" xr:uid="{00000000-0005-0000-0000-0000F01A0000}"/>
    <cellStyle name="T_CPK_Book1_Ke hoach 2010 (theo doi 11-8-2010) 2 2" xfId="6540" xr:uid="{00000000-0005-0000-0000-0000F11A0000}"/>
    <cellStyle name="T_CPK_Book1_Ke hoach 2010 (theo doi 11-8-2010)_BIEU KE HOACH  2015 (KTN 6.11 sua)" xfId="6541" xr:uid="{00000000-0005-0000-0000-0000F21A0000}"/>
    <cellStyle name="T_CPK_Book1_ke hoach dau thau 30-6-2010" xfId="6542" xr:uid="{00000000-0005-0000-0000-0000F31A0000}"/>
    <cellStyle name="T_CPK_Book1_ke hoach dau thau 30-6-2010 2" xfId="6543" xr:uid="{00000000-0005-0000-0000-0000F41A0000}"/>
    <cellStyle name="T_CPK_Book1_ke hoach dau thau 30-6-2010 2 2" xfId="6544" xr:uid="{00000000-0005-0000-0000-0000F51A0000}"/>
    <cellStyle name="T_CPK_Book1_ke hoach dau thau 30-6-2010_BIEU KE HOACH  2015 (KTN 6.11 sua)" xfId="6545" xr:uid="{00000000-0005-0000-0000-0000F61A0000}"/>
    <cellStyle name="T_CPK_Copy of KH PHAN BO VON ĐỐI ỨNG NAM 2011 (30 TY phuong án gop WB)" xfId="6546" xr:uid="{00000000-0005-0000-0000-0000F71A0000}"/>
    <cellStyle name="T_CPK_Copy of KH PHAN BO VON ĐỐI ỨNG NAM 2011 (30 TY phuong án gop WB) 2" xfId="6547" xr:uid="{00000000-0005-0000-0000-0000F81A0000}"/>
    <cellStyle name="T_CPK_Copy of KH PHAN BO VON ĐỐI ỨNG NAM 2011 (30 TY phuong án gop WB) 2 2" xfId="6548" xr:uid="{00000000-0005-0000-0000-0000F91A0000}"/>
    <cellStyle name="T_CPK_Copy of KH PHAN BO VON ĐỐI ỨNG NAM 2011 (30 TY phuong án gop WB)_BIEU KE HOACH  2015 (KTN 6.11 sua)" xfId="6549" xr:uid="{00000000-0005-0000-0000-0000FA1A0000}"/>
    <cellStyle name="T_CPK_DTTD chieng chan Tham lai 29-9-2009" xfId="6550" xr:uid="{00000000-0005-0000-0000-0000FB1A0000}"/>
    <cellStyle name="T_CPK_DTTD chieng chan Tham lai 29-9-2009 2" xfId="6551" xr:uid="{00000000-0005-0000-0000-0000FC1A0000}"/>
    <cellStyle name="T_CPK_DTTD chieng chan Tham lai 29-9-2009 2 2" xfId="6552" xr:uid="{00000000-0005-0000-0000-0000FD1A0000}"/>
    <cellStyle name="T_CPK_DTTD chieng chan Tham lai 29-9-2009_BIEU KE HOACH  2015 (KTN 6.11 sua)" xfId="6553" xr:uid="{00000000-0005-0000-0000-0000FE1A0000}"/>
    <cellStyle name="T_CPK_dự toán 30a 2013" xfId="6554" xr:uid="{00000000-0005-0000-0000-0000FF1A0000}"/>
    <cellStyle name="T_CPK_Du toan nuoc San Thang (GD2)" xfId="6555" xr:uid="{00000000-0005-0000-0000-0000001B0000}"/>
    <cellStyle name="T_CPK_Du toan nuoc San Thang (GD2) 2" xfId="6556" xr:uid="{00000000-0005-0000-0000-0000011B0000}"/>
    <cellStyle name="T_CPK_Du toan nuoc San Thang (GD2) 2 2" xfId="6557" xr:uid="{00000000-0005-0000-0000-0000021B0000}"/>
    <cellStyle name="T_CPK_Du toan nuoc San Thang (GD2)_BIEU KE HOACH  2015 (KTN 6.11 sua)" xfId="6558" xr:uid="{00000000-0005-0000-0000-0000031B0000}"/>
    <cellStyle name="T_CPK_Ke hoach 2010 (theo doi 11-8-2010)" xfId="6559" xr:uid="{00000000-0005-0000-0000-0000041B0000}"/>
    <cellStyle name="T_CPK_Ke hoach 2010 (theo doi 11-8-2010) 2" xfId="6560" xr:uid="{00000000-0005-0000-0000-0000051B0000}"/>
    <cellStyle name="T_CPK_Ke hoach 2010 (theo doi 11-8-2010) 2 2" xfId="6561" xr:uid="{00000000-0005-0000-0000-0000061B0000}"/>
    <cellStyle name="T_CPK_Ke hoach 2010 (theo doi 11-8-2010)_BIEU KE HOACH  2015 (KTN 6.11 sua)" xfId="6562" xr:uid="{00000000-0005-0000-0000-0000071B0000}"/>
    <cellStyle name="T_CPK_ke hoach dau thau 30-6-2010" xfId="6563" xr:uid="{00000000-0005-0000-0000-0000081B0000}"/>
    <cellStyle name="T_CPK_ke hoach dau thau 30-6-2010 2" xfId="6564" xr:uid="{00000000-0005-0000-0000-0000091B0000}"/>
    <cellStyle name="T_CPK_ke hoach dau thau 30-6-2010 2 2" xfId="6565" xr:uid="{00000000-0005-0000-0000-00000A1B0000}"/>
    <cellStyle name="T_CPK_ke hoach dau thau 30-6-2010_BIEU KE HOACH  2015 (KTN 6.11 sua)" xfId="6566" xr:uid="{00000000-0005-0000-0000-00000B1B0000}"/>
    <cellStyle name="T_CPK_KH Von 2012 gui BKH 1" xfId="6567" xr:uid="{00000000-0005-0000-0000-00000C1B0000}"/>
    <cellStyle name="T_CPK_KH Von 2012 gui BKH 1 2" xfId="6568" xr:uid="{00000000-0005-0000-0000-00000D1B0000}"/>
    <cellStyle name="T_CPK_KH Von 2012 gui BKH 1 2 2" xfId="6569" xr:uid="{00000000-0005-0000-0000-00000E1B0000}"/>
    <cellStyle name="T_CPK_KH Von 2012 gui BKH 1_BIEU KE HOACH  2015 (KTN 6.11 sua)" xfId="6570" xr:uid="{00000000-0005-0000-0000-00000F1B0000}"/>
    <cellStyle name="T_CPK_QD ke hoach dau thau" xfId="6571" xr:uid="{00000000-0005-0000-0000-0000101B0000}"/>
    <cellStyle name="T_CPK_QD ke hoach dau thau 2" xfId="6572" xr:uid="{00000000-0005-0000-0000-0000111B0000}"/>
    <cellStyle name="T_CPK_QD ke hoach dau thau 2 2" xfId="6573" xr:uid="{00000000-0005-0000-0000-0000121B0000}"/>
    <cellStyle name="T_CPK_QD ke hoach dau thau_BIEU KE HOACH  2015 (KTN 6.11 sua)" xfId="6574" xr:uid="{00000000-0005-0000-0000-0000131B0000}"/>
    <cellStyle name="T_CPK_Ra soat KH von 2011 (Huy-11-11-11)" xfId="6575" xr:uid="{00000000-0005-0000-0000-0000141B0000}"/>
    <cellStyle name="T_CPK_Ra soat KH von 2011 (Huy-11-11-11) 2" xfId="6576" xr:uid="{00000000-0005-0000-0000-0000151B0000}"/>
    <cellStyle name="T_CPK_Ra soat KH von 2011 (Huy-11-11-11) 2 2" xfId="6577" xr:uid="{00000000-0005-0000-0000-0000161B0000}"/>
    <cellStyle name="T_CPK_Ra soat KH von 2011 (Huy-11-11-11)_BIEU KE HOACH  2015 (KTN 6.11 sua)" xfId="6578" xr:uid="{00000000-0005-0000-0000-0000171B0000}"/>
    <cellStyle name="T_CPK_tien luong" xfId="6579" xr:uid="{00000000-0005-0000-0000-0000181B0000}"/>
    <cellStyle name="T_CPK_Tien luong chuan 01" xfId="6580" xr:uid="{00000000-0005-0000-0000-0000191B0000}"/>
    <cellStyle name="T_CPK_tinh toan hoang ha" xfId="6581" xr:uid="{00000000-0005-0000-0000-00001A1B0000}"/>
    <cellStyle name="T_CPK_tinh toan hoang ha 2" xfId="6582" xr:uid="{00000000-0005-0000-0000-00001B1B0000}"/>
    <cellStyle name="T_CPK_tinh toan hoang ha 2 2" xfId="6583" xr:uid="{00000000-0005-0000-0000-00001C1B0000}"/>
    <cellStyle name="T_CPK_tinh toan hoang ha_BIEU KE HOACH  2015 (KTN 6.11 sua)" xfId="6584" xr:uid="{00000000-0005-0000-0000-00001D1B0000}"/>
    <cellStyle name="T_CPK_Tong von ĐTPT" xfId="6585" xr:uid="{00000000-0005-0000-0000-00001E1B0000}"/>
    <cellStyle name="T_CPK_Tong von ĐTPT 2" xfId="6586" xr:uid="{00000000-0005-0000-0000-00001F1B0000}"/>
    <cellStyle name="T_CPK_Tong von ĐTPT 2 2" xfId="6587" xr:uid="{00000000-0005-0000-0000-0000201B0000}"/>
    <cellStyle name="T_CPK_Tong von ĐTPT_BIEU KE HOACH  2015 (KTN 6.11 sua)" xfId="6588" xr:uid="{00000000-0005-0000-0000-0000211B0000}"/>
    <cellStyle name="T_CPK_Viec Huy dang lam" xfId="6589" xr:uid="{00000000-0005-0000-0000-0000221B0000}"/>
    <cellStyle name="T_CPK_Viec Huy dang lam_CT 134" xfId="6590" xr:uid="{00000000-0005-0000-0000-0000231B0000}"/>
    <cellStyle name="T_CTMTQG 2008" xfId="6591" xr:uid="{00000000-0005-0000-0000-0000241B0000}"/>
    <cellStyle name="T_CTMTQG 2008 2" xfId="6592" xr:uid="{00000000-0005-0000-0000-0000251B0000}"/>
    <cellStyle name="T_CTMTQG 2008_Bieu mau danh muc du an thuoc CTMTQG nam 2008" xfId="6593" xr:uid="{00000000-0005-0000-0000-0000261B0000}"/>
    <cellStyle name="T_CTMTQG 2008_Bieu mau danh muc du an thuoc CTMTQG nam 2008 2" xfId="6594" xr:uid="{00000000-0005-0000-0000-0000271B0000}"/>
    <cellStyle name="T_CTMTQG 2008_Bieu mau danh muc du an thuoc CTMTQG nam 2008_CT 134" xfId="6595" xr:uid="{00000000-0005-0000-0000-0000281B0000}"/>
    <cellStyle name="T_CTMTQG 2008_CT 134" xfId="6596" xr:uid="{00000000-0005-0000-0000-0000291B0000}"/>
    <cellStyle name="T_CTMTQG 2008_Hi-Tong hop KQ phan bo KH nam 08- LD fong giao 15-11-08" xfId="6597" xr:uid="{00000000-0005-0000-0000-00002A1B0000}"/>
    <cellStyle name="T_CTMTQG 2008_Hi-Tong hop KQ phan bo KH nam 08- LD fong giao 15-11-08 2" xfId="6598" xr:uid="{00000000-0005-0000-0000-00002B1B0000}"/>
    <cellStyle name="T_CTMTQG 2008_Hi-Tong hop KQ phan bo KH nam 08- LD fong giao 15-11-08_CT 134" xfId="6599" xr:uid="{00000000-0005-0000-0000-00002C1B0000}"/>
    <cellStyle name="T_CTMTQG 2008_Ket qua thuc hien nam 2008" xfId="6600" xr:uid="{00000000-0005-0000-0000-00002D1B0000}"/>
    <cellStyle name="T_CTMTQG 2008_Ket qua thuc hien nam 2008 2" xfId="6601" xr:uid="{00000000-0005-0000-0000-00002E1B0000}"/>
    <cellStyle name="T_CTMTQG 2008_Ket qua thuc hien nam 2008_CT 134" xfId="6602" xr:uid="{00000000-0005-0000-0000-00002F1B0000}"/>
    <cellStyle name="T_CTMTQG 2008_KH XDCB_2008 lan 1" xfId="6603" xr:uid="{00000000-0005-0000-0000-0000301B0000}"/>
    <cellStyle name="T_CTMTQG 2008_KH XDCB_2008 lan 1 2" xfId="6604" xr:uid="{00000000-0005-0000-0000-0000311B0000}"/>
    <cellStyle name="T_CTMTQG 2008_KH XDCB_2008 lan 1 sua ngay 27-10" xfId="6605" xr:uid="{00000000-0005-0000-0000-0000321B0000}"/>
    <cellStyle name="T_CTMTQG 2008_KH XDCB_2008 lan 1 sua ngay 27-10 2" xfId="6606" xr:uid="{00000000-0005-0000-0000-0000331B0000}"/>
    <cellStyle name="T_CTMTQG 2008_KH XDCB_2008 lan 1 sua ngay 27-10_CT 134" xfId="6607" xr:uid="{00000000-0005-0000-0000-0000341B0000}"/>
    <cellStyle name="T_CTMTQG 2008_KH XDCB_2008 lan 1_CT 134" xfId="6608" xr:uid="{00000000-0005-0000-0000-0000351B0000}"/>
    <cellStyle name="T_CTMTQG 2008_KH XDCB_2008 lan 2 sua ngay 10-11" xfId="6609" xr:uid="{00000000-0005-0000-0000-0000361B0000}"/>
    <cellStyle name="T_CTMTQG 2008_KH XDCB_2008 lan 2 sua ngay 10-11 2" xfId="6610" xr:uid="{00000000-0005-0000-0000-0000371B0000}"/>
    <cellStyle name="T_CTMTQG 2008_KH XDCB_2008 lan 2 sua ngay 10-11_CT 134" xfId="6611" xr:uid="{00000000-0005-0000-0000-0000381B0000}"/>
    <cellStyle name="T_danh sach chua nop bcao trung bay sua chua  tinh den 1-3-06" xfId="6612" xr:uid="{00000000-0005-0000-0000-0000391B0000}"/>
    <cellStyle name="T_danh sach chua nop bcao trung bay sua chua  tinh den 1-3-06 2" xfId="6613" xr:uid="{00000000-0005-0000-0000-00003A1B0000}"/>
    <cellStyle name="T_danh sach chua nop bcao trung bay sua chua  tinh den 1-3-06_CT 134" xfId="6614" xr:uid="{00000000-0005-0000-0000-00003B1B0000}"/>
    <cellStyle name="T_Danh Sach ho ngheo" xfId="6615" xr:uid="{00000000-0005-0000-0000-00003C1B0000}"/>
    <cellStyle name="T_Danh sach KH TB MilkYomilk Yao  Smart chu ky 2-Vinh Thang" xfId="6616" xr:uid="{00000000-0005-0000-0000-00003D1B0000}"/>
    <cellStyle name="T_Danh sach KH TB MilkYomilk Yao  Smart chu ky 2-Vinh Thang 2" xfId="6617" xr:uid="{00000000-0005-0000-0000-00003E1B0000}"/>
    <cellStyle name="T_Danh sach KH TB MilkYomilk Yao  Smart chu ky 2-Vinh Thang_CT 134" xfId="6618" xr:uid="{00000000-0005-0000-0000-00003F1B0000}"/>
    <cellStyle name="T_Danh sach KH trung bay MilkYomilk co ke chu ky 2-Vinh Thang" xfId="6619" xr:uid="{00000000-0005-0000-0000-0000401B0000}"/>
    <cellStyle name="T_Danh sach KH trung bay MilkYomilk co ke chu ky 2-Vinh Thang 2" xfId="6620" xr:uid="{00000000-0005-0000-0000-0000411B0000}"/>
    <cellStyle name="T_Danh sach KH trung bay MilkYomilk co ke chu ky 2-Vinh Thang_CT 134" xfId="6621" xr:uid="{00000000-0005-0000-0000-0000421B0000}"/>
    <cellStyle name="T_DON GIA" xfId="6622" xr:uid="{00000000-0005-0000-0000-0000431B0000}"/>
    <cellStyle name="T_DON GIA 2" xfId="6623" xr:uid="{00000000-0005-0000-0000-0000441B0000}"/>
    <cellStyle name="T_Don gia chi tiet" xfId="6624" xr:uid="{00000000-0005-0000-0000-0000451B0000}"/>
    <cellStyle name="T_Don gia chi tiet 2" xfId="6625" xr:uid="{00000000-0005-0000-0000-0000461B0000}"/>
    <cellStyle name="T_Don gia chi tiet_BIEU KE HOACH  2015 (KTN 6.11 sua)" xfId="6626" xr:uid="{00000000-0005-0000-0000-0000471B0000}"/>
    <cellStyle name="T_DON GIA_BIEU KE HOACH  2015 (KTN 6.11 sua)" xfId="6627" xr:uid="{00000000-0005-0000-0000-0000481B0000}"/>
    <cellStyle name="T_DONGIA" xfId="6628" xr:uid="{00000000-0005-0000-0000-0000491B0000}"/>
    <cellStyle name="T_DONGIA 2" xfId="6629" xr:uid="{00000000-0005-0000-0000-00004A1B0000}"/>
    <cellStyle name="T_DONGIA_BIEU KE HOACH  2015 (KTN 6.11 sua)" xfId="6630" xr:uid="{00000000-0005-0000-0000-00004B1B0000}"/>
    <cellStyle name="T_DSACH MILK YO MILK CK 2 M.BAC" xfId="6631" xr:uid="{00000000-0005-0000-0000-00004C1B0000}"/>
    <cellStyle name="T_DSACH MILK YO MILK CK 2 M.BAC 2" xfId="6632" xr:uid="{00000000-0005-0000-0000-00004D1B0000}"/>
    <cellStyle name="T_DSACH MILK YO MILK CK 2 M.BAC_CT 134" xfId="6633" xr:uid="{00000000-0005-0000-0000-00004E1B0000}"/>
    <cellStyle name="T_DSKH Tbay Milk , Yomilk CK 2 Vu Thi Hanh" xfId="6634" xr:uid="{00000000-0005-0000-0000-00004F1B0000}"/>
    <cellStyle name="T_DSKH Tbay Milk , Yomilk CK 2 Vu Thi Hanh 2" xfId="6635" xr:uid="{00000000-0005-0000-0000-0000501B0000}"/>
    <cellStyle name="T_DSKH Tbay Milk , Yomilk CK 2 Vu Thi Hanh_CT 134" xfId="6636" xr:uid="{00000000-0005-0000-0000-0000511B0000}"/>
    <cellStyle name="T_DT Nha Da nang" xfId="6637" xr:uid="{00000000-0005-0000-0000-0000521B0000}"/>
    <cellStyle name="T_DT Nha Da nang 2" xfId="6638" xr:uid="{00000000-0005-0000-0000-0000531B0000}"/>
    <cellStyle name="T_DT Nha Da nang_BIEU KE HOACH  2015 (KTN 6.11 sua)" xfId="6639" xr:uid="{00000000-0005-0000-0000-0000541B0000}"/>
    <cellStyle name="T_DT NHA KHACH -12" xfId="6640" xr:uid="{00000000-0005-0000-0000-0000551B0000}"/>
    <cellStyle name="T_DT NHA KHACH -12 2" xfId="6641" xr:uid="{00000000-0005-0000-0000-0000561B0000}"/>
    <cellStyle name="T_DT NHA KHACH -12_BIEU KE HOACH  2015 (KTN 6.11 sua)" xfId="6642" xr:uid="{00000000-0005-0000-0000-0000571B0000}"/>
    <cellStyle name="T_DT Thanh 2008.xls" xfId="6643" xr:uid="{00000000-0005-0000-0000-0000581B0000}"/>
    <cellStyle name="T_DT Thanh 2008.xls 2" xfId="6644" xr:uid="{00000000-0005-0000-0000-0000591B0000}"/>
    <cellStyle name="T_DT Thanh 2008.xls_CT 134" xfId="6645" xr:uid="{00000000-0005-0000-0000-00005A1B0000}"/>
    <cellStyle name="T_DT Thanh 2008.xls_GVL" xfId="6646" xr:uid="{00000000-0005-0000-0000-00005B1B0000}"/>
    <cellStyle name="T_DT Thanh 2008.xls_GVL 2" xfId="6647" xr:uid="{00000000-0005-0000-0000-00005C1B0000}"/>
    <cellStyle name="T_DT Thanh 2008.xls_GVL_BIEU KE HOACH  2015 (KTN 6.11 sua)" xfId="6648" xr:uid="{00000000-0005-0000-0000-00005D1B0000}"/>
    <cellStyle name="T_DT tieu hoc diem TDC ban Cho 28-02-09" xfId="6649" xr:uid="{00000000-0005-0000-0000-00005E1B0000}"/>
    <cellStyle name="T_DT tieu hoc diem TDC ban Cho 28-02-09 2" xfId="6650" xr:uid="{00000000-0005-0000-0000-00005F1B0000}"/>
    <cellStyle name="T_DT tieu hoc diem TDC ban Cho 28-02-09_BIEU KE HOACH  2015 (KTN 6.11 sua)" xfId="6651" xr:uid="{00000000-0005-0000-0000-0000601B0000}"/>
    <cellStyle name="T_DT truong THPT  quyet thang tinh 04-3-09" xfId="6652" xr:uid="{00000000-0005-0000-0000-0000611B0000}"/>
    <cellStyle name="T_DT van ho" xfId="6653" xr:uid="{00000000-0005-0000-0000-0000621B0000}"/>
    <cellStyle name="T_DT van ho 2" xfId="6654" xr:uid="{00000000-0005-0000-0000-0000631B0000}"/>
    <cellStyle name="T_DT van ho_CT 134" xfId="6655" xr:uid="{00000000-0005-0000-0000-0000641B0000}"/>
    <cellStyle name="T_DT van ho_GVL" xfId="6656" xr:uid="{00000000-0005-0000-0000-0000651B0000}"/>
    <cellStyle name="T_DT van ho_GVL 2" xfId="6657" xr:uid="{00000000-0005-0000-0000-0000661B0000}"/>
    <cellStyle name="T_DT van ho_GVL_BIEU KE HOACH  2015 (KTN 6.11 sua)" xfId="6658" xr:uid="{00000000-0005-0000-0000-0000671B0000}"/>
    <cellStyle name="T_dtTL598G1." xfId="6659" xr:uid="{00000000-0005-0000-0000-0000681B0000}"/>
    <cellStyle name="T_dtTL598G1. 2" xfId="6660" xr:uid="{00000000-0005-0000-0000-0000691B0000}"/>
    <cellStyle name="T_dtTL598G1._BIEU KE HOACH  2015 (KTN 6.11 sua)" xfId="6661" xr:uid="{00000000-0005-0000-0000-00006A1B0000}"/>
    <cellStyle name="T_dtTL598G1._bieu ke hoach dau thau" xfId="6662" xr:uid="{00000000-0005-0000-0000-00006B1B0000}"/>
    <cellStyle name="T_dtTL598G1._bieu ke hoach dau thau 2" xfId="6663" xr:uid="{00000000-0005-0000-0000-00006C1B0000}"/>
    <cellStyle name="T_dtTL598G1._bieu ke hoach dau thau truong mam non SKH" xfId="6664" xr:uid="{00000000-0005-0000-0000-00006D1B0000}"/>
    <cellStyle name="T_dtTL598G1._bieu ke hoach dau thau truong mam non SKH 2" xfId="6665" xr:uid="{00000000-0005-0000-0000-00006E1B0000}"/>
    <cellStyle name="T_dtTL598G1._bieu ke hoach dau thau truong mam non SKH_BIEU KE HOACH  2015 (KTN 6.11 sua)" xfId="6666" xr:uid="{00000000-0005-0000-0000-00006F1B0000}"/>
    <cellStyle name="T_dtTL598G1._bieu ke hoach dau thau_BIEU KE HOACH  2015 (KTN 6.11 sua)" xfId="6667" xr:uid="{00000000-0005-0000-0000-0000701B0000}"/>
    <cellStyle name="T_dtTL598G1._bieu tong hop lai kh von 2011 gui phong TH-KTDN" xfId="6668" xr:uid="{00000000-0005-0000-0000-0000711B0000}"/>
    <cellStyle name="T_dtTL598G1._bieu tong hop lai kh von 2011 gui phong TH-KTDN 2" xfId="6669" xr:uid="{00000000-0005-0000-0000-0000721B0000}"/>
    <cellStyle name="T_dtTL598G1._bieu tong hop lai kh von 2011 gui phong TH-KTDN_BIEU KE HOACH  2015 (KTN 6.11 sua)" xfId="6670" xr:uid="{00000000-0005-0000-0000-0000731B0000}"/>
    <cellStyle name="T_dtTL598G1._Book1" xfId="6671" xr:uid="{00000000-0005-0000-0000-0000741B0000}"/>
    <cellStyle name="T_dtTL598G1._Book1 2" xfId="6672" xr:uid="{00000000-0005-0000-0000-0000751B0000}"/>
    <cellStyle name="T_dtTL598G1._Book1_BIEU KE HOACH  2015 (KTN 6.11 sua)" xfId="6673" xr:uid="{00000000-0005-0000-0000-0000761B0000}"/>
    <cellStyle name="T_dtTL598G1._Book1_Ke hoach 2010 (theo doi 11-8-2010)" xfId="6674" xr:uid="{00000000-0005-0000-0000-0000771B0000}"/>
    <cellStyle name="T_dtTL598G1._Book1_Ke hoach 2010 (theo doi 11-8-2010) 2" xfId="6675" xr:uid="{00000000-0005-0000-0000-0000781B0000}"/>
    <cellStyle name="T_dtTL598G1._Book1_Ke hoach 2010 (theo doi 11-8-2010)_CT 134" xfId="6676" xr:uid="{00000000-0005-0000-0000-0000791B0000}"/>
    <cellStyle name="T_dtTL598G1._Copy of KH PHAN BO VON ĐỐI ỨNG NAM 2011 (30 TY phuong án gop WB)" xfId="6677" xr:uid="{00000000-0005-0000-0000-00007A1B0000}"/>
    <cellStyle name="T_dtTL598G1._Copy of KH PHAN BO VON ĐỐI ỨNG NAM 2011 (30 TY phuong án gop WB) 2" xfId="6678" xr:uid="{00000000-0005-0000-0000-00007B1B0000}"/>
    <cellStyle name="T_dtTL598G1._Copy of KH PHAN BO VON ĐỐI ỨNG NAM 2011 (30 TY phuong án gop WB)_BIEU KE HOACH  2015 (KTN 6.11 sua)" xfId="6679" xr:uid="{00000000-0005-0000-0000-00007C1B0000}"/>
    <cellStyle name="T_dtTL598G1._DT tieu hoc diem TDC ban Cho 28-02-09" xfId="6680" xr:uid="{00000000-0005-0000-0000-00007D1B0000}"/>
    <cellStyle name="T_dtTL598G1._DT tieu hoc diem TDC ban Cho 28-02-09 2" xfId="6681" xr:uid="{00000000-0005-0000-0000-00007E1B0000}"/>
    <cellStyle name="T_dtTL598G1._DT tieu hoc diem TDC ban Cho 28-02-09_BIEU KE HOACH  2015 (KTN 6.11 sua)" xfId="6682" xr:uid="{00000000-0005-0000-0000-00007F1B0000}"/>
    <cellStyle name="T_dtTL598G1._DTTD chieng chan Tham lai 29-9-2009" xfId="6683" xr:uid="{00000000-0005-0000-0000-0000801B0000}"/>
    <cellStyle name="T_dtTL598G1._DTTD chieng chan Tham lai 29-9-2009 2" xfId="6684" xr:uid="{00000000-0005-0000-0000-0000811B0000}"/>
    <cellStyle name="T_dtTL598G1._DTTD chieng chan Tham lai 29-9-2009_BIEU KE HOACH  2015 (KTN 6.11 sua)" xfId="6685" xr:uid="{00000000-0005-0000-0000-0000821B0000}"/>
    <cellStyle name="T_dtTL598G1._GVL" xfId="6686" xr:uid="{00000000-0005-0000-0000-0000831B0000}"/>
    <cellStyle name="T_dtTL598G1._GVL 2" xfId="6687" xr:uid="{00000000-0005-0000-0000-0000841B0000}"/>
    <cellStyle name="T_dtTL598G1._GVL_BIEU KE HOACH  2015 (KTN 6.11 sua)" xfId="6688" xr:uid="{00000000-0005-0000-0000-0000851B0000}"/>
    <cellStyle name="T_dtTL598G1._Ke hoach 2010 (theo doi 11-8-2010)" xfId="6689" xr:uid="{00000000-0005-0000-0000-0000861B0000}"/>
    <cellStyle name="T_dtTL598G1._Ke hoach 2010 (theo doi 11-8-2010) 2" xfId="6690" xr:uid="{00000000-0005-0000-0000-0000871B0000}"/>
    <cellStyle name="T_dtTL598G1._Ke hoach 2010 (theo doi 11-8-2010)_BIEU KE HOACH  2015 (KTN 6.11 sua)" xfId="6691" xr:uid="{00000000-0005-0000-0000-0000881B0000}"/>
    <cellStyle name="T_dtTL598G1._ke hoach dau thau 30-6-2010" xfId="6692" xr:uid="{00000000-0005-0000-0000-0000891B0000}"/>
    <cellStyle name="T_dtTL598G1._ke hoach dau thau 30-6-2010 2" xfId="6693" xr:uid="{00000000-0005-0000-0000-00008A1B0000}"/>
    <cellStyle name="T_dtTL598G1._ke hoach dau thau 30-6-2010_BIEU KE HOACH  2015 (KTN 6.11 sua)" xfId="6694" xr:uid="{00000000-0005-0000-0000-00008B1B0000}"/>
    <cellStyle name="T_dtTL598G1._KH Von 2012 gui BKH 1" xfId="6695" xr:uid="{00000000-0005-0000-0000-00008C1B0000}"/>
    <cellStyle name="T_dtTL598G1._KH Von 2012 gui BKH 1 2" xfId="6696" xr:uid="{00000000-0005-0000-0000-00008D1B0000}"/>
    <cellStyle name="T_dtTL598G1._KH Von 2012 gui BKH 1_BIEU KE HOACH  2015 (KTN 6.11 sua)" xfId="6697" xr:uid="{00000000-0005-0000-0000-00008E1B0000}"/>
    <cellStyle name="T_dtTL598G1._QD ke hoach dau thau" xfId="6698" xr:uid="{00000000-0005-0000-0000-00008F1B0000}"/>
    <cellStyle name="T_dtTL598G1._QD ke hoach dau thau 2" xfId="6699" xr:uid="{00000000-0005-0000-0000-0000901B0000}"/>
    <cellStyle name="T_dtTL598G1._QD ke hoach dau thau_BIEU KE HOACH  2015 (KTN 6.11 sua)" xfId="6700" xr:uid="{00000000-0005-0000-0000-0000911B0000}"/>
    <cellStyle name="T_dtTL598G1._Tienluong" xfId="6701" xr:uid="{00000000-0005-0000-0000-0000921B0000}"/>
    <cellStyle name="T_dtTL598G1._Tienluong 2" xfId="6702" xr:uid="{00000000-0005-0000-0000-0000931B0000}"/>
    <cellStyle name="T_dtTL598G1._Tienluong_BIEU KE HOACH  2015 (KTN 6.11 sua)" xfId="6703" xr:uid="{00000000-0005-0000-0000-0000941B0000}"/>
    <cellStyle name="T_dtTL598G1._tinh toan hoang ha" xfId="6704" xr:uid="{00000000-0005-0000-0000-0000951B0000}"/>
    <cellStyle name="T_dtTL598G1._tinh toan hoang ha 2" xfId="6705" xr:uid="{00000000-0005-0000-0000-0000961B0000}"/>
    <cellStyle name="T_dtTL598G1._tinh toan hoang ha_BIEU KE HOACH  2015 (KTN 6.11 sua)" xfId="6706" xr:uid="{00000000-0005-0000-0000-0000971B0000}"/>
    <cellStyle name="T_dtTL598G1._Tong von ĐTPT" xfId="6707" xr:uid="{00000000-0005-0000-0000-0000981B0000}"/>
    <cellStyle name="T_dtTL598G1._Tong von ĐTPT 2" xfId="6708" xr:uid="{00000000-0005-0000-0000-0000991B0000}"/>
    <cellStyle name="T_dtTL598G1._Tong von ĐTPT_BIEU KE HOACH  2015 (KTN 6.11 sua)" xfId="6709" xr:uid="{00000000-0005-0000-0000-00009A1B0000}"/>
    <cellStyle name="T_Du an khoi cong moi nam 2010" xfId="6710" xr:uid="{00000000-0005-0000-0000-00009B1B0000}"/>
    <cellStyle name="T_Du an khoi cong moi nam 2010 2" xfId="6711" xr:uid="{00000000-0005-0000-0000-00009C1B0000}"/>
    <cellStyle name="T_Du an khoi cong moi nam 2010_CT 134" xfId="6712" xr:uid="{00000000-0005-0000-0000-00009D1B0000}"/>
    <cellStyle name="T_DU AN TKQH VA CHUAN BI DAU TU NAM 2007 sua ngay 9-11" xfId="6713" xr:uid="{00000000-0005-0000-0000-00009E1B0000}"/>
    <cellStyle name="T_DU AN TKQH VA CHUAN BI DAU TU NAM 2007 sua ngay 9-11 2" xfId="6714" xr:uid="{00000000-0005-0000-0000-00009F1B0000}"/>
    <cellStyle name="T_DU AN TKQH VA CHUAN BI DAU TU NAM 2007 sua ngay 9-11_Bieu mau danh muc du an thuoc CTMTQG nam 2008" xfId="6715" xr:uid="{00000000-0005-0000-0000-0000A01B0000}"/>
    <cellStyle name="T_DU AN TKQH VA CHUAN BI DAU TU NAM 2007 sua ngay 9-11_Bieu mau danh muc du an thuoc CTMTQG nam 2008 2" xfId="6716" xr:uid="{00000000-0005-0000-0000-0000A11B0000}"/>
    <cellStyle name="T_DU AN TKQH VA CHUAN BI DAU TU NAM 2007 sua ngay 9-11_Bieu mau danh muc du an thuoc CTMTQG nam 2008_CT 134" xfId="6717" xr:uid="{00000000-0005-0000-0000-0000A21B0000}"/>
    <cellStyle name="T_DU AN TKQH VA CHUAN BI DAU TU NAM 2007 sua ngay 9-11_CT 134" xfId="6718" xr:uid="{00000000-0005-0000-0000-0000A31B0000}"/>
    <cellStyle name="T_DU AN TKQH VA CHUAN BI DAU TU NAM 2007 sua ngay 9-11_Du an khoi cong moi nam 2010" xfId="6719" xr:uid="{00000000-0005-0000-0000-0000A41B0000}"/>
    <cellStyle name="T_DU AN TKQH VA CHUAN BI DAU TU NAM 2007 sua ngay 9-11_Du an khoi cong moi nam 2010 2" xfId="6720" xr:uid="{00000000-0005-0000-0000-0000A51B0000}"/>
    <cellStyle name="T_DU AN TKQH VA CHUAN BI DAU TU NAM 2007 sua ngay 9-11_Du an khoi cong moi nam 2010_CT 134" xfId="6721" xr:uid="{00000000-0005-0000-0000-0000A61B0000}"/>
    <cellStyle name="T_DU AN TKQH VA CHUAN BI DAU TU NAM 2007 sua ngay 9-11_Ket qua phan bo von nam 2008" xfId="6722" xr:uid="{00000000-0005-0000-0000-0000A71B0000}"/>
    <cellStyle name="T_DU AN TKQH VA CHUAN BI DAU TU NAM 2007 sua ngay 9-11_Ket qua phan bo von nam 2008 2" xfId="6723" xr:uid="{00000000-0005-0000-0000-0000A81B0000}"/>
    <cellStyle name="T_DU AN TKQH VA CHUAN BI DAU TU NAM 2007 sua ngay 9-11_Ket qua phan bo von nam 2008_CT 134" xfId="6724" xr:uid="{00000000-0005-0000-0000-0000A91B0000}"/>
    <cellStyle name="T_DU AN TKQH VA CHUAN BI DAU TU NAM 2007 sua ngay 9-11_KH XDCB_2008 lan 2 sua ngay 10-11" xfId="6725" xr:uid="{00000000-0005-0000-0000-0000AA1B0000}"/>
    <cellStyle name="T_DU AN TKQH VA CHUAN BI DAU TU NAM 2007 sua ngay 9-11_KH XDCB_2008 lan 2 sua ngay 10-11 2" xfId="6726" xr:uid="{00000000-0005-0000-0000-0000AB1B0000}"/>
    <cellStyle name="T_DU AN TKQH VA CHUAN BI DAU TU NAM 2007 sua ngay 9-11_KH XDCB_2008 lan 2 sua ngay 10-11_CT 134" xfId="6727" xr:uid="{00000000-0005-0000-0000-0000AC1B0000}"/>
    <cellStyle name="T_Dự kiến danh mục đầu tư NTM năm 2015" xfId="6728" xr:uid="{00000000-0005-0000-0000-0000AD1B0000}"/>
    <cellStyle name="T_DU THAO BCKT LChâu" xfId="6729" xr:uid="{00000000-0005-0000-0000-0000AE1B0000}"/>
    <cellStyle name="T_Du toan" xfId="6730" xr:uid="{00000000-0005-0000-0000-0000AF1B0000}"/>
    <cellStyle name="T_Du toan 2" xfId="6731" xr:uid="{00000000-0005-0000-0000-0000B01B0000}"/>
    <cellStyle name="T_dự toán 30a 2013" xfId="6732" xr:uid="{00000000-0005-0000-0000-0000B11B0000}"/>
    <cellStyle name="T_du toan dieu chinh  20-8-2006" xfId="6733" xr:uid="{00000000-0005-0000-0000-0000B21B0000}"/>
    <cellStyle name="T_du toan dieu chinh  20-8-2006 2" xfId="6734" xr:uid="{00000000-0005-0000-0000-0000B31B0000}"/>
    <cellStyle name="T_du toan dieu chinh  20-8-2006_BIEU KE HOACH  2015 (KTN 6.11 sua)" xfId="6735" xr:uid="{00000000-0005-0000-0000-0000B41B0000}"/>
    <cellStyle name="T_du toan kho bac - Than Uyen" xfId="6736" xr:uid="{00000000-0005-0000-0000-0000B51B0000}"/>
    <cellStyle name="T_du toan kho bac - Than Uyen_Bieu chi tieu KH 2014 (Huy-04-11)" xfId="6737" xr:uid="{00000000-0005-0000-0000-0000B61B0000}"/>
    <cellStyle name="T_du toan kho bac - Than Uyen_Bieu chi tieu KH 2014 (Huy-04-11) 2" xfId="6738" xr:uid="{00000000-0005-0000-0000-0000B71B0000}"/>
    <cellStyle name="T_du toan kho bac - Than Uyen_bieu ke hoach dau thau" xfId="6739" xr:uid="{00000000-0005-0000-0000-0000B81B0000}"/>
    <cellStyle name="T_du toan kho bac - Than Uyen_bieu ke hoach dau thau 2" xfId="6740" xr:uid="{00000000-0005-0000-0000-0000B91B0000}"/>
    <cellStyle name="T_du toan kho bac - Than Uyen_bieu ke hoach dau thau truong mam non SKH" xfId="6741" xr:uid="{00000000-0005-0000-0000-0000BA1B0000}"/>
    <cellStyle name="T_du toan kho bac - Than Uyen_bieu ke hoach dau thau truong mam non SKH 2" xfId="6742" xr:uid="{00000000-0005-0000-0000-0000BB1B0000}"/>
    <cellStyle name="T_du toan kho bac - Than Uyen_bieu ke hoach dau thau truong mam non SKH_BIEU KE HOACH  2015 (KTN 6.11 sua)" xfId="6743" xr:uid="{00000000-0005-0000-0000-0000BC1B0000}"/>
    <cellStyle name="T_du toan kho bac - Than Uyen_bieu ke hoach dau thau_BIEU KE HOACH  2015 (KTN 6.11 sua)" xfId="6744" xr:uid="{00000000-0005-0000-0000-0000BD1B0000}"/>
    <cellStyle name="T_du toan kho bac - Than Uyen_bieu tong hop lai kh von 2011 gui phong TH-KTDN" xfId="6745" xr:uid="{00000000-0005-0000-0000-0000BE1B0000}"/>
    <cellStyle name="T_du toan kho bac - Than Uyen_bieu tong hop lai kh von 2011 gui phong TH-KTDN 2" xfId="6746" xr:uid="{00000000-0005-0000-0000-0000BF1B0000}"/>
    <cellStyle name="T_du toan kho bac - Than Uyen_bieu tong hop lai kh von 2011 gui phong TH-KTDN_BIEU KE HOACH  2015 (KTN 6.11 sua)" xfId="6747" xr:uid="{00000000-0005-0000-0000-0000C01B0000}"/>
    <cellStyle name="T_du toan kho bac - Than Uyen_Book1" xfId="6748" xr:uid="{00000000-0005-0000-0000-0000C11B0000}"/>
    <cellStyle name="T_du toan kho bac - Than Uyen_Book1 2" xfId="6749" xr:uid="{00000000-0005-0000-0000-0000C21B0000}"/>
    <cellStyle name="T_du toan kho bac - Than Uyen_Book1_BIEU KE HOACH  2015 (KTN 6.11 sua)" xfId="6750" xr:uid="{00000000-0005-0000-0000-0000C31B0000}"/>
    <cellStyle name="T_du toan kho bac - Than Uyen_Book1_Ke hoach 2010 (theo doi 11-8-2010)" xfId="6751" xr:uid="{00000000-0005-0000-0000-0000C41B0000}"/>
    <cellStyle name="T_du toan kho bac - Than Uyen_Book1_Ke hoach 2010 (theo doi 11-8-2010) 2" xfId="6752" xr:uid="{00000000-0005-0000-0000-0000C51B0000}"/>
    <cellStyle name="T_du toan kho bac - Than Uyen_Book1_Ke hoach 2010 (theo doi 11-8-2010)_BIEU KE HOACH  2015 (KTN 6.11 sua)" xfId="6753" xr:uid="{00000000-0005-0000-0000-0000C61B0000}"/>
    <cellStyle name="T_du toan kho bac - Than Uyen_Book1_ke hoach dau thau 30-6-2010" xfId="6754" xr:uid="{00000000-0005-0000-0000-0000C71B0000}"/>
    <cellStyle name="T_du toan kho bac - Than Uyen_Book1_ke hoach dau thau 30-6-2010 2" xfId="6755" xr:uid="{00000000-0005-0000-0000-0000C81B0000}"/>
    <cellStyle name="T_du toan kho bac - Than Uyen_Book1_ke hoach dau thau 30-6-2010_BIEU KE HOACH  2015 (KTN 6.11 sua)" xfId="6756" xr:uid="{00000000-0005-0000-0000-0000C91B0000}"/>
    <cellStyle name="T_du toan kho bac - Than Uyen_Copy of KH PHAN BO VON ĐỐI ỨNG NAM 2011 (30 TY phuong án gop WB)" xfId="6757" xr:uid="{00000000-0005-0000-0000-0000CA1B0000}"/>
    <cellStyle name="T_du toan kho bac - Than Uyen_Copy of KH PHAN BO VON ĐỐI ỨNG NAM 2011 (30 TY phuong án gop WB) 2" xfId="6758" xr:uid="{00000000-0005-0000-0000-0000CB1B0000}"/>
    <cellStyle name="T_du toan kho bac - Than Uyen_Copy of KH PHAN BO VON ĐỐI ỨNG NAM 2011 (30 TY phuong án gop WB)_BIEU KE HOACH  2015 (KTN 6.11 sua)" xfId="6759" xr:uid="{00000000-0005-0000-0000-0000CC1B0000}"/>
    <cellStyle name="T_du toan kho bac - Than Uyen_DTTD chieng chan Tham lai 29-9-2009" xfId="6760" xr:uid="{00000000-0005-0000-0000-0000CD1B0000}"/>
    <cellStyle name="T_du toan kho bac - Than Uyen_DTTD chieng chan Tham lai 29-9-2009 2" xfId="6761" xr:uid="{00000000-0005-0000-0000-0000CE1B0000}"/>
    <cellStyle name="T_du toan kho bac - Than Uyen_DTTD chieng chan Tham lai 29-9-2009_BIEU KE HOACH  2015 (KTN 6.11 sua)" xfId="6762" xr:uid="{00000000-0005-0000-0000-0000CF1B0000}"/>
    <cellStyle name="T_du toan kho bac - Than Uyen_dự toán 30a 2013" xfId="6763" xr:uid="{00000000-0005-0000-0000-0000D01B0000}"/>
    <cellStyle name="T_du toan kho bac - Than Uyen_Du toan nuoc San Thang (GD2)" xfId="6764" xr:uid="{00000000-0005-0000-0000-0000D11B0000}"/>
    <cellStyle name="T_du toan kho bac - Than Uyen_Du toan nuoc San Thang (GD2) 2" xfId="6765" xr:uid="{00000000-0005-0000-0000-0000D21B0000}"/>
    <cellStyle name="T_du toan kho bac - Than Uyen_Du toan nuoc San Thang (GD2)_BIEU KE HOACH  2015 (KTN 6.11 sua)" xfId="6766" xr:uid="{00000000-0005-0000-0000-0000D31B0000}"/>
    <cellStyle name="T_du toan kho bac - Than Uyen_Ke hoach 2010 (theo doi 11-8-2010)" xfId="6767" xr:uid="{00000000-0005-0000-0000-0000D41B0000}"/>
    <cellStyle name="T_du toan kho bac - Than Uyen_Ke hoach 2010 (theo doi 11-8-2010) 2" xfId="6768" xr:uid="{00000000-0005-0000-0000-0000D51B0000}"/>
    <cellStyle name="T_du toan kho bac - Than Uyen_Ke hoach 2010 (theo doi 11-8-2010)_BIEU KE HOACH  2015 (KTN 6.11 sua)" xfId="6769" xr:uid="{00000000-0005-0000-0000-0000D61B0000}"/>
    <cellStyle name="T_du toan kho bac - Than Uyen_ke hoach dau thau 30-6-2010" xfId="6770" xr:uid="{00000000-0005-0000-0000-0000D71B0000}"/>
    <cellStyle name="T_du toan kho bac - Than Uyen_ke hoach dau thau 30-6-2010 2" xfId="6771" xr:uid="{00000000-0005-0000-0000-0000D81B0000}"/>
    <cellStyle name="T_du toan kho bac - Than Uyen_ke hoach dau thau 30-6-2010_BIEU KE HOACH  2015 (KTN 6.11 sua)" xfId="6772" xr:uid="{00000000-0005-0000-0000-0000D91B0000}"/>
    <cellStyle name="T_du toan kho bac - Than Uyen_KH Von 2012 gui BKH 1" xfId="6773" xr:uid="{00000000-0005-0000-0000-0000DA1B0000}"/>
    <cellStyle name="T_du toan kho bac - Than Uyen_KH Von 2012 gui BKH 1 2" xfId="6774" xr:uid="{00000000-0005-0000-0000-0000DB1B0000}"/>
    <cellStyle name="T_du toan kho bac - Than Uyen_KH Von 2012 gui BKH 1_BIEU KE HOACH  2015 (KTN 6.11 sua)" xfId="6775" xr:uid="{00000000-0005-0000-0000-0000DC1B0000}"/>
    <cellStyle name="T_du toan kho bac - Than Uyen_QD ke hoach dau thau" xfId="6776" xr:uid="{00000000-0005-0000-0000-0000DD1B0000}"/>
    <cellStyle name="T_du toan kho bac - Than Uyen_QD ke hoach dau thau 2" xfId="6777" xr:uid="{00000000-0005-0000-0000-0000DE1B0000}"/>
    <cellStyle name="T_du toan kho bac - Than Uyen_QD ke hoach dau thau_BIEU KE HOACH  2015 (KTN 6.11 sua)" xfId="6778" xr:uid="{00000000-0005-0000-0000-0000DF1B0000}"/>
    <cellStyle name="T_du toan kho bac - Than Uyen_Ra soat KH von 2011 (Huy-11-11-11)" xfId="6779" xr:uid="{00000000-0005-0000-0000-0000E01B0000}"/>
    <cellStyle name="T_du toan kho bac - Than Uyen_Ra soat KH von 2011 (Huy-11-11-11) 2" xfId="6780" xr:uid="{00000000-0005-0000-0000-0000E11B0000}"/>
    <cellStyle name="T_du toan kho bac - Than Uyen_Ra soat KH von 2011 (Huy-11-11-11)_BIEU KE HOACH  2015 (KTN 6.11 sua)" xfId="6781" xr:uid="{00000000-0005-0000-0000-0000E21B0000}"/>
    <cellStyle name="T_du toan kho bac - Than Uyen_tinh toan hoang ha" xfId="6782" xr:uid="{00000000-0005-0000-0000-0000E31B0000}"/>
    <cellStyle name="T_du toan kho bac - Than Uyen_tinh toan hoang ha 2" xfId="6783" xr:uid="{00000000-0005-0000-0000-0000E41B0000}"/>
    <cellStyle name="T_du toan kho bac - Than Uyen_tinh toan hoang ha_BIEU KE HOACH  2015 (KTN 6.11 sua)" xfId="6784" xr:uid="{00000000-0005-0000-0000-0000E51B0000}"/>
    <cellStyle name="T_du toan kho bac - Than Uyen_Tong von ĐTPT" xfId="6785" xr:uid="{00000000-0005-0000-0000-0000E61B0000}"/>
    <cellStyle name="T_du toan kho bac - Than Uyen_Tong von ĐTPT 2" xfId="6786" xr:uid="{00000000-0005-0000-0000-0000E71B0000}"/>
    <cellStyle name="T_du toan kho bac - Than Uyen_Tong von ĐTPT_BIEU KE HOACH  2015 (KTN 6.11 sua)" xfId="6787" xr:uid="{00000000-0005-0000-0000-0000E81B0000}"/>
    <cellStyle name="T_du toan kho bac - Than Uyen_Viec Huy dang lam" xfId="6788" xr:uid="{00000000-0005-0000-0000-0000E91B0000}"/>
    <cellStyle name="T_du toan kho bac - Than Uyen_Viec Huy dang lam_CT 134" xfId="6789" xr:uid="{00000000-0005-0000-0000-0000EA1B0000}"/>
    <cellStyle name="T_Du toan nuoc San Thang (GD2)" xfId="6790" xr:uid="{00000000-0005-0000-0000-0000EB1B0000}"/>
    <cellStyle name="T_Du toan nuoc San Thang (GD2) 2" xfId="6791" xr:uid="{00000000-0005-0000-0000-0000EC1B0000}"/>
    <cellStyle name="T_Du toan nuoc San Thang (GD2)_BIEU KE HOACH  2015 (KTN 6.11 sua)" xfId="6792" xr:uid="{00000000-0005-0000-0000-0000ED1B0000}"/>
    <cellStyle name="T_Du toan tham dinh (NSH Ban Moi)" xfId="6793" xr:uid="{00000000-0005-0000-0000-0000EE1B0000}"/>
    <cellStyle name="T_Du toan tham dinh (NSH Ban Moi) 2" xfId="6794" xr:uid="{00000000-0005-0000-0000-0000EF1B0000}"/>
    <cellStyle name="T_Du toan tham dinh (NSH Ban Moi)_CT 134" xfId="6795" xr:uid="{00000000-0005-0000-0000-0000F01B0000}"/>
    <cellStyle name="T_Du toan tham dinh (NSH Ban Moi)_GVL" xfId="6796" xr:uid="{00000000-0005-0000-0000-0000F11B0000}"/>
    <cellStyle name="T_Du toan tham dinh (NSH Ban Moi)_GVL 2" xfId="6797" xr:uid="{00000000-0005-0000-0000-0000F21B0000}"/>
    <cellStyle name="T_Du toan tham dinh (NSH Ban Moi)_GVL_BIEU KE HOACH  2015 (KTN 6.11 sua)" xfId="6798" xr:uid="{00000000-0005-0000-0000-0000F31B0000}"/>
    <cellStyle name="T_Du toan_BIEU KE HOACH  2015 (KTN 6.11 sua)" xfId="6799" xr:uid="{00000000-0005-0000-0000-0000F41B0000}"/>
    <cellStyle name="T_DuToan92009Luong650" xfId="6800" xr:uid="{00000000-0005-0000-0000-0000F51B0000}"/>
    <cellStyle name="T_DuToan92009Luong650 2" xfId="6801" xr:uid="{00000000-0005-0000-0000-0000F61B0000}"/>
    <cellStyle name="T_DuToan92009Luong650_CT 134" xfId="6802" xr:uid="{00000000-0005-0000-0000-0000F71B0000}"/>
    <cellStyle name="T_dutoanthuyloinamha" xfId="6803" xr:uid="{00000000-0005-0000-0000-0000F81B0000}"/>
    <cellStyle name="T_dutoanthuyloinamha 2" xfId="6804" xr:uid="{00000000-0005-0000-0000-0000F91B0000}"/>
    <cellStyle name="T_dutoanthuyloinamha_BIEU KE HOACH  2015 (KTN 6.11 sua)" xfId="6805" xr:uid="{00000000-0005-0000-0000-0000FA1B0000}"/>
    <cellStyle name="T_form ton kho CK 2 tuan 8" xfId="6806" xr:uid="{00000000-0005-0000-0000-0000FB1B0000}"/>
    <cellStyle name="T_form ton kho CK 2 tuan 8 2" xfId="6807" xr:uid="{00000000-0005-0000-0000-0000FC1B0000}"/>
    <cellStyle name="T_form ton kho CK 2 tuan 8_CT 134" xfId="6808" xr:uid="{00000000-0005-0000-0000-0000FD1B0000}"/>
    <cellStyle name="T_Gui Phai TTra TRUONG PTTH Ka Lang Hieu bo+Phu 17-8-09-" xfId="6809" xr:uid="{00000000-0005-0000-0000-0000FE1B0000}"/>
    <cellStyle name="T_GVL" xfId="6810" xr:uid="{00000000-0005-0000-0000-0000FF1B0000}"/>
    <cellStyle name="T_GVL 2" xfId="6811" xr:uid="{00000000-0005-0000-0000-0000001C0000}"/>
    <cellStyle name="T_GVL_BIEU KE HOACH  2015 (KTN 6.11 sua)" xfId="6812" xr:uid="{00000000-0005-0000-0000-0000011C0000}"/>
    <cellStyle name="T_HD TT1" xfId="6813" xr:uid="{00000000-0005-0000-0000-0000021C0000}"/>
    <cellStyle name="T_HD TT1 2" xfId="6814" xr:uid="{00000000-0005-0000-0000-0000031C0000}"/>
    <cellStyle name="T_HD TT1_BIEU KE HOACH  2015 (KTN 6.11 sua)" xfId="6815" xr:uid="{00000000-0005-0000-0000-0000041C0000}"/>
    <cellStyle name="T_Ho van xa khi" xfId="6816" xr:uid="{00000000-0005-0000-0000-0000051C0000}"/>
    <cellStyle name="T_Ho van xa khi 2" xfId="6817" xr:uid="{00000000-0005-0000-0000-0000061C0000}"/>
    <cellStyle name="T_Ho van xa khi_BIEU KE HOACH  2015 (KTN 6.11 sua)" xfId="6818" xr:uid="{00000000-0005-0000-0000-0000071C0000}"/>
    <cellStyle name="T_Ho van xa khi_bieu ke hoach dau thau" xfId="6819" xr:uid="{00000000-0005-0000-0000-0000081C0000}"/>
    <cellStyle name="T_Ho van xa khi_bieu ke hoach dau thau 2" xfId="6820" xr:uid="{00000000-0005-0000-0000-0000091C0000}"/>
    <cellStyle name="T_Ho van xa khi_bieu ke hoach dau thau truong mam non SKH" xfId="6821" xr:uid="{00000000-0005-0000-0000-00000A1C0000}"/>
    <cellStyle name="T_Ho van xa khi_bieu ke hoach dau thau truong mam non SKH 2" xfId="6822" xr:uid="{00000000-0005-0000-0000-00000B1C0000}"/>
    <cellStyle name="T_Ho van xa khi_bieu ke hoach dau thau truong mam non SKH_BIEU KE HOACH  2015 (KTN 6.11 sua)" xfId="6823" xr:uid="{00000000-0005-0000-0000-00000C1C0000}"/>
    <cellStyle name="T_Ho van xa khi_bieu ke hoach dau thau_BIEU KE HOACH  2015 (KTN 6.11 sua)" xfId="6824" xr:uid="{00000000-0005-0000-0000-00000D1C0000}"/>
    <cellStyle name="T_Ho van xa khi_Book1" xfId="6825" xr:uid="{00000000-0005-0000-0000-00000E1C0000}"/>
    <cellStyle name="T_Ho van xa khi_Book1 2" xfId="6826" xr:uid="{00000000-0005-0000-0000-00000F1C0000}"/>
    <cellStyle name="T_Ho van xa khi_Book1_BIEU KE HOACH  2015 (KTN 6.11 sua)" xfId="6827" xr:uid="{00000000-0005-0000-0000-0000101C0000}"/>
    <cellStyle name="T_Ho van xa khi_DTTD chieng chan Tham lai 29-9-2009" xfId="6828" xr:uid="{00000000-0005-0000-0000-0000111C0000}"/>
    <cellStyle name="T_Ho van xa khi_DTTD chieng chan Tham lai 29-9-2009 2" xfId="6829" xr:uid="{00000000-0005-0000-0000-0000121C0000}"/>
    <cellStyle name="T_Ho van xa khi_DTTD chieng chan Tham lai 29-9-2009_BIEU KE HOACH  2015 (KTN 6.11 sua)" xfId="6830" xr:uid="{00000000-0005-0000-0000-0000131C0000}"/>
    <cellStyle name="T_Ho van xa khi_Ke hoach 2010 (theo doi 11-8-2010)" xfId="6831" xr:uid="{00000000-0005-0000-0000-0000141C0000}"/>
    <cellStyle name="T_Ho van xa khi_Ke hoach 2010 (theo doi 11-8-2010) 2" xfId="6832" xr:uid="{00000000-0005-0000-0000-0000151C0000}"/>
    <cellStyle name="T_Ho van xa khi_Ke hoach 2010 (theo doi 11-8-2010)_BIEU KE HOACH  2015 (KTN 6.11 sua)" xfId="6833" xr:uid="{00000000-0005-0000-0000-0000161C0000}"/>
    <cellStyle name="T_Ho van xa khi_ke hoach dau thau 30-6-2010" xfId="6834" xr:uid="{00000000-0005-0000-0000-0000171C0000}"/>
    <cellStyle name="T_Ho van xa khi_ke hoach dau thau 30-6-2010 2" xfId="6835" xr:uid="{00000000-0005-0000-0000-0000181C0000}"/>
    <cellStyle name="T_Ho van xa khi_ke hoach dau thau 30-6-2010_BIEU KE HOACH  2015 (KTN 6.11 sua)" xfId="6836" xr:uid="{00000000-0005-0000-0000-0000191C0000}"/>
    <cellStyle name="T_Ho van xa khi_QD ke hoach dau thau" xfId="6837" xr:uid="{00000000-0005-0000-0000-00001A1C0000}"/>
    <cellStyle name="T_Ho van xa khi_QD ke hoach dau thau 2" xfId="6838" xr:uid="{00000000-0005-0000-0000-00001B1C0000}"/>
    <cellStyle name="T_Ho van xa khi_QD ke hoach dau thau_BIEU KE HOACH  2015 (KTN 6.11 sua)" xfId="6839" xr:uid="{00000000-0005-0000-0000-00001C1C0000}"/>
    <cellStyle name="T_Ho van xa khi_tinh toan hoang ha" xfId="6840" xr:uid="{00000000-0005-0000-0000-00001D1C0000}"/>
    <cellStyle name="T_Ho van xa khi_tinh toan hoang ha 2" xfId="6841" xr:uid="{00000000-0005-0000-0000-00001E1C0000}"/>
    <cellStyle name="T_Ho van xa khi_tinh toan hoang ha_BIEU KE HOACH  2015 (KTN 6.11 sua)" xfId="6842" xr:uid="{00000000-0005-0000-0000-00001F1C0000}"/>
    <cellStyle name="T_HoSo_THCS_T91.xlsDTNT" xfId="6843" xr:uid="{00000000-0005-0000-0000-0000201C0000}"/>
    <cellStyle name="T_HoSo_THCS_T91.xlsDTNT 2" xfId="6844" xr:uid="{00000000-0005-0000-0000-0000211C0000}"/>
    <cellStyle name="T_HoSo_THCS_T91.xlsDTNT_BIEU KE HOACH  2015 (KTN 6.11 sua)" xfId="6845" xr:uid="{00000000-0005-0000-0000-0000221C0000}"/>
    <cellStyle name="T_hothamdinh" xfId="6846" xr:uid="{00000000-0005-0000-0000-0000231C0000}"/>
    <cellStyle name="T_Ke hoach KTXH  nam 2009_PKT thang 11 nam 2008" xfId="6847" xr:uid="{00000000-0005-0000-0000-0000241C0000}"/>
    <cellStyle name="T_Ke hoach KTXH  nam 2009_PKT thang 11 nam 2008 2" xfId="6848" xr:uid="{00000000-0005-0000-0000-0000251C0000}"/>
    <cellStyle name="T_Ke hoach KTXH  nam 2009_PKT thang 11 nam 2008_CT 134" xfId="6849" xr:uid="{00000000-0005-0000-0000-0000261C0000}"/>
    <cellStyle name="T_Ke khai di Thanh Hoa" xfId="6850" xr:uid="{00000000-0005-0000-0000-0000271C0000}"/>
    <cellStyle name="T_Ket qua dau thau" xfId="6851" xr:uid="{00000000-0005-0000-0000-0000281C0000}"/>
    <cellStyle name="T_Ket qua dau thau 2" xfId="6852" xr:uid="{00000000-0005-0000-0000-0000291C0000}"/>
    <cellStyle name="T_Ket qua dau thau_CT 134" xfId="6853" xr:uid="{00000000-0005-0000-0000-00002A1C0000}"/>
    <cellStyle name="T_Ket qua phan bo von nam 2008" xfId="6854" xr:uid="{00000000-0005-0000-0000-00002B1C0000}"/>
    <cellStyle name="T_Ket qua phan bo von nam 2008 2" xfId="6855" xr:uid="{00000000-0005-0000-0000-00002C1C0000}"/>
    <cellStyle name="T_Ket qua phan bo von nam 2008_CT 134" xfId="6856" xr:uid="{00000000-0005-0000-0000-00002D1C0000}"/>
    <cellStyle name="T_KH Von 2012 gui BKH 2" xfId="6857" xr:uid="{00000000-0005-0000-0000-00002E1C0000}"/>
    <cellStyle name="T_KH Von 2012 gui BKH 2 2" xfId="6858" xr:uid="{00000000-0005-0000-0000-00002F1C0000}"/>
    <cellStyle name="T_KH Von 2012 gui BKH 2_BIEU KE HOACH  2015 (KTN 6.11 sua)" xfId="6859" xr:uid="{00000000-0005-0000-0000-0000301C0000}"/>
    <cellStyle name="T_KH XDCB_2008 lan 2 sua ngay 10-11" xfId="6860" xr:uid="{00000000-0005-0000-0000-0000311C0000}"/>
    <cellStyle name="T_KH XDCB_2008 lan 2 sua ngay 10-11 2" xfId="6861" xr:uid="{00000000-0005-0000-0000-0000321C0000}"/>
    <cellStyle name="T_KH XDCB_2008 lan 2 sua ngay 10-11_CT 134" xfId="6862" xr:uid="{00000000-0005-0000-0000-0000331C0000}"/>
    <cellStyle name="T_Khao satD1" xfId="6863" xr:uid="{00000000-0005-0000-0000-0000341C0000}"/>
    <cellStyle name="T_Khao satD1 2" xfId="6864" xr:uid="{00000000-0005-0000-0000-0000351C0000}"/>
    <cellStyle name="T_Khao satD1_BIEU KE HOACH  2015 (KTN 6.11 sua)" xfId="6865" xr:uid="{00000000-0005-0000-0000-0000361C0000}"/>
    <cellStyle name="T_Khao satD1_bieu ke hoach dau thau" xfId="6866" xr:uid="{00000000-0005-0000-0000-0000371C0000}"/>
    <cellStyle name="T_Khao satD1_bieu ke hoach dau thau 2" xfId="6867" xr:uid="{00000000-0005-0000-0000-0000381C0000}"/>
    <cellStyle name="T_Khao satD1_bieu ke hoach dau thau truong mam non SKH" xfId="6868" xr:uid="{00000000-0005-0000-0000-0000391C0000}"/>
    <cellStyle name="T_Khao satD1_bieu ke hoach dau thau truong mam non SKH 2" xfId="6869" xr:uid="{00000000-0005-0000-0000-00003A1C0000}"/>
    <cellStyle name="T_Khao satD1_bieu ke hoach dau thau truong mam non SKH_BIEU KE HOACH  2015 (KTN 6.11 sua)" xfId="6870" xr:uid="{00000000-0005-0000-0000-00003B1C0000}"/>
    <cellStyle name="T_Khao satD1_bieu ke hoach dau thau_BIEU KE HOACH  2015 (KTN 6.11 sua)" xfId="6871" xr:uid="{00000000-0005-0000-0000-00003C1C0000}"/>
    <cellStyle name="T_Khao satD1_bieu tong hop lai kh von 2011 gui phong TH-KTDN" xfId="6872" xr:uid="{00000000-0005-0000-0000-00003D1C0000}"/>
    <cellStyle name="T_Khao satD1_bieu tong hop lai kh von 2011 gui phong TH-KTDN 2" xfId="6873" xr:uid="{00000000-0005-0000-0000-00003E1C0000}"/>
    <cellStyle name="T_Khao satD1_bieu tong hop lai kh von 2011 gui phong TH-KTDN_BIEU KE HOACH  2015 (KTN 6.11 sua)" xfId="6874" xr:uid="{00000000-0005-0000-0000-00003F1C0000}"/>
    <cellStyle name="T_Khao satD1_Book1" xfId="6875" xr:uid="{00000000-0005-0000-0000-0000401C0000}"/>
    <cellStyle name="T_Khao satD1_Book1 2" xfId="6876" xr:uid="{00000000-0005-0000-0000-0000411C0000}"/>
    <cellStyle name="T_Khao satD1_Book1_BIEU KE HOACH  2015 (KTN 6.11 sua)" xfId="6877" xr:uid="{00000000-0005-0000-0000-0000421C0000}"/>
    <cellStyle name="T_Khao satD1_Book1_Ke hoach 2010 (theo doi 11-8-2010)" xfId="6878" xr:uid="{00000000-0005-0000-0000-0000431C0000}"/>
    <cellStyle name="T_Khao satD1_Book1_Ke hoach 2010 (theo doi 11-8-2010) 2" xfId="6879" xr:uid="{00000000-0005-0000-0000-0000441C0000}"/>
    <cellStyle name="T_Khao satD1_Book1_Ke hoach 2010 (theo doi 11-8-2010)_CT 134" xfId="6880" xr:uid="{00000000-0005-0000-0000-0000451C0000}"/>
    <cellStyle name="T_Khao satD1_Copy of KH PHAN BO VON ĐỐI ỨNG NAM 2011 (30 TY phuong án gop WB)" xfId="6881" xr:uid="{00000000-0005-0000-0000-0000461C0000}"/>
    <cellStyle name="T_Khao satD1_Copy of KH PHAN BO VON ĐỐI ỨNG NAM 2011 (30 TY phuong án gop WB) 2" xfId="6882" xr:uid="{00000000-0005-0000-0000-0000471C0000}"/>
    <cellStyle name="T_Khao satD1_Copy of KH PHAN BO VON ĐỐI ỨNG NAM 2011 (30 TY phuong án gop WB)_BIEU KE HOACH  2015 (KTN 6.11 sua)" xfId="6883" xr:uid="{00000000-0005-0000-0000-0000481C0000}"/>
    <cellStyle name="T_Khao satD1_DT tieu hoc diem TDC ban Cho 28-02-09" xfId="6884" xr:uid="{00000000-0005-0000-0000-0000491C0000}"/>
    <cellStyle name="T_Khao satD1_DT tieu hoc diem TDC ban Cho 28-02-09 2" xfId="6885" xr:uid="{00000000-0005-0000-0000-00004A1C0000}"/>
    <cellStyle name="T_Khao satD1_DT tieu hoc diem TDC ban Cho 28-02-09_BIEU KE HOACH  2015 (KTN 6.11 sua)" xfId="6886" xr:uid="{00000000-0005-0000-0000-00004B1C0000}"/>
    <cellStyle name="T_Khao satD1_DTTD chieng chan Tham lai 29-9-2009" xfId="6887" xr:uid="{00000000-0005-0000-0000-00004C1C0000}"/>
    <cellStyle name="T_Khao satD1_DTTD chieng chan Tham lai 29-9-2009 2" xfId="6888" xr:uid="{00000000-0005-0000-0000-00004D1C0000}"/>
    <cellStyle name="T_Khao satD1_DTTD chieng chan Tham lai 29-9-2009_BIEU KE HOACH  2015 (KTN 6.11 sua)" xfId="6889" xr:uid="{00000000-0005-0000-0000-00004E1C0000}"/>
    <cellStyle name="T_Khao satD1_GVL" xfId="6890" xr:uid="{00000000-0005-0000-0000-00004F1C0000}"/>
    <cellStyle name="T_Khao satD1_GVL 2" xfId="6891" xr:uid="{00000000-0005-0000-0000-0000501C0000}"/>
    <cellStyle name="T_Khao satD1_GVL_BIEU KE HOACH  2015 (KTN 6.11 sua)" xfId="6892" xr:uid="{00000000-0005-0000-0000-0000511C0000}"/>
    <cellStyle name="T_Khao satD1_Ke hoach 2010 (theo doi 11-8-2010)" xfId="6893" xr:uid="{00000000-0005-0000-0000-0000521C0000}"/>
    <cellStyle name="T_Khao satD1_Ke hoach 2010 (theo doi 11-8-2010) 2" xfId="6894" xr:uid="{00000000-0005-0000-0000-0000531C0000}"/>
    <cellStyle name="T_Khao satD1_Ke hoach 2010 (theo doi 11-8-2010)_BIEU KE HOACH  2015 (KTN 6.11 sua)" xfId="6895" xr:uid="{00000000-0005-0000-0000-0000541C0000}"/>
    <cellStyle name="T_Khao satD1_ke hoach dau thau 30-6-2010" xfId="6896" xr:uid="{00000000-0005-0000-0000-0000551C0000}"/>
    <cellStyle name="T_Khao satD1_ke hoach dau thau 30-6-2010 2" xfId="6897" xr:uid="{00000000-0005-0000-0000-0000561C0000}"/>
    <cellStyle name="T_Khao satD1_ke hoach dau thau 30-6-2010_BIEU KE HOACH  2015 (KTN 6.11 sua)" xfId="6898" xr:uid="{00000000-0005-0000-0000-0000571C0000}"/>
    <cellStyle name="T_Khao satD1_KH Von 2012 gui BKH 1" xfId="6899" xr:uid="{00000000-0005-0000-0000-0000581C0000}"/>
    <cellStyle name="T_Khao satD1_KH Von 2012 gui BKH 1 2" xfId="6900" xr:uid="{00000000-0005-0000-0000-0000591C0000}"/>
    <cellStyle name="T_Khao satD1_KH Von 2012 gui BKH 1_BIEU KE HOACH  2015 (KTN 6.11 sua)" xfId="6901" xr:uid="{00000000-0005-0000-0000-00005A1C0000}"/>
    <cellStyle name="T_Khao satD1_QD ke hoach dau thau" xfId="6902" xr:uid="{00000000-0005-0000-0000-00005B1C0000}"/>
    <cellStyle name="T_Khao satD1_QD ke hoach dau thau 2" xfId="6903" xr:uid="{00000000-0005-0000-0000-00005C1C0000}"/>
    <cellStyle name="T_Khao satD1_QD ke hoach dau thau_BIEU KE HOACH  2015 (KTN 6.11 sua)" xfId="6904" xr:uid="{00000000-0005-0000-0000-00005D1C0000}"/>
    <cellStyle name="T_Khao satD1_Tienluong" xfId="6905" xr:uid="{00000000-0005-0000-0000-00005E1C0000}"/>
    <cellStyle name="T_Khao satD1_Tienluong 2" xfId="6906" xr:uid="{00000000-0005-0000-0000-00005F1C0000}"/>
    <cellStyle name="T_Khao satD1_Tienluong_BIEU KE HOACH  2015 (KTN 6.11 sua)" xfId="6907" xr:uid="{00000000-0005-0000-0000-0000601C0000}"/>
    <cellStyle name="T_Khao satD1_tinh toan hoang ha" xfId="6908" xr:uid="{00000000-0005-0000-0000-0000611C0000}"/>
    <cellStyle name="T_Khao satD1_tinh toan hoang ha 2" xfId="6909" xr:uid="{00000000-0005-0000-0000-0000621C0000}"/>
    <cellStyle name="T_Khao satD1_tinh toan hoang ha_BIEU KE HOACH  2015 (KTN 6.11 sua)" xfId="6910" xr:uid="{00000000-0005-0000-0000-0000631C0000}"/>
    <cellStyle name="T_Khao satD1_Tong von ĐTPT" xfId="6911" xr:uid="{00000000-0005-0000-0000-0000641C0000}"/>
    <cellStyle name="T_Khao satD1_Tong von ĐTPT 2" xfId="6912" xr:uid="{00000000-0005-0000-0000-0000651C0000}"/>
    <cellStyle name="T_Khao satD1_Tong von ĐTPT_BIEU KE HOACH  2015 (KTN 6.11 sua)" xfId="6913" xr:uid="{00000000-0005-0000-0000-0000661C0000}"/>
    <cellStyle name="T_Khoi luong §­êng èng" xfId="6914" xr:uid="{00000000-0005-0000-0000-0000671C0000}"/>
    <cellStyle name="T_Khoi luong §­êng èng 2" xfId="6915" xr:uid="{00000000-0005-0000-0000-0000681C0000}"/>
    <cellStyle name="T_Khoi luong §­êng èng_BIEU KE HOACH  2015 (KTN 6.11 sua)" xfId="6916" xr:uid="{00000000-0005-0000-0000-0000691C0000}"/>
    <cellStyle name="T_Khoi luong §­êng èng_bieu ke hoach dau thau" xfId="6917" xr:uid="{00000000-0005-0000-0000-00006A1C0000}"/>
    <cellStyle name="T_Khoi luong §­êng èng_bieu ke hoach dau thau 2" xfId="6918" xr:uid="{00000000-0005-0000-0000-00006B1C0000}"/>
    <cellStyle name="T_Khoi luong §­êng èng_bieu ke hoach dau thau truong mam non SKH" xfId="6919" xr:uid="{00000000-0005-0000-0000-00006C1C0000}"/>
    <cellStyle name="T_Khoi luong §­êng èng_bieu ke hoach dau thau truong mam non SKH 2" xfId="6920" xr:uid="{00000000-0005-0000-0000-00006D1C0000}"/>
    <cellStyle name="T_Khoi luong §­êng èng_bieu ke hoach dau thau truong mam non SKH_BIEU KE HOACH  2015 (KTN 6.11 sua)" xfId="6921" xr:uid="{00000000-0005-0000-0000-00006E1C0000}"/>
    <cellStyle name="T_Khoi luong §­êng èng_bieu ke hoach dau thau_BIEU KE HOACH  2015 (KTN 6.11 sua)" xfId="6922" xr:uid="{00000000-0005-0000-0000-00006F1C0000}"/>
    <cellStyle name="T_Khoi luong §­êng èng_Book1" xfId="6923" xr:uid="{00000000-0005-0000-0000-0000701C0000}"/>
    <cellStyle name="T_Khoi luong §­êng èng_Book1 2" xfId="6924" xr:uid="{00000000-0005-0000-0000-0000711C0000}"/>
    <cellStyle name="T_Khoi luong §­êng èng_Book1_BIEU KE HOACH  2015 (KTN 6.11 sua)" xfId="6925" xr:uid="{00000000-0005-0000-0000-0000721C0000}"/>
    <cellStyle name="T_Khoi luong §­êng èng_DTTD chieng chan Tham lai 29-9-2009" xfId="6926" xr:uid="{00000000-0005-0000-0000-0000731C0000}"/>
    <cellStyle name="T_Khoi luong §­êng èng_DTTD chieng chan Tham lai 29-9-2009 2" xfId="6927" xr:uid="{00000000-0005-0000-0000-0000741C0000}"/>
    <cellStyle name="T_Khoi luong §­êng èng_DTTD chieng chan Tham lai 29-9-2009_BIEU KE HOACH  2015 (KTN 6.11 sua)" xfId="6928" xr:uid="{00000000-0005-0000-0000-0000751C0000}"/>
    <cellStyle name="T_Khoi luong §­êng èng_Ke hoach 2010 (theo doi 11-8-2010)" xfId="6929" xr:uid="{00000000-0005-0000-0000-0000761C0000}"/>
    <cellStyle name="T_Khoi luong §­êng èng_Ke hoach 2010 (theo doi 11-8-2010) 2" xfId="6930" xr:uid="{00000000-0005-0000-0000-0000771C0000}"/>
    <cellStyle name="T_Khoi luong §­êng èng_Ke hoach 2010 (theo doi 11-8-2010)_BIEU KE HOACH  2015 (KTN 6.11 sua)" xfId="6931" xr:uid="{00000000-0005-0000-0000-0000781C0000}"/>
    <cellStyle name="T_Khoi luong §­êng èng_ke hoach dau thau 30-6-2010" xfId="6932" xr:uid="{00000000-0005-0000-0000-0000791C0000}"/>
    <cellStyle name="T_Khoi luong §­êng èng_ke hoach dau thau 30-6-2010 2" xfId="6933" xr:uid="{00000000-0005-0000-0000-00007A1C0000}"/>
    <cellStyle name="T_Khoi luong §­êng èng_ke hoach dau thau 30-6-2010_BIEU KE HOACH  2015 (KTN 6.11 sua)" xfId="6934" xr:uid="{00000000-0005-0000-0000-00007B1C0000}"/>
    <cellStyle name="T_Khoi luong §­êng èng_QD ke hoach dau thau" xfId="6935" xr:uid="{00000000-0005-0000-0000-00007C1C0000}"/>
    <cellStyle name="T_Khoi luong §­êng èng_QD ke hoach dau thau 2" xfId="6936" xr:uid="{00000000-0005-0000-0000-00007D1C0000}"/>
    <cellStyle name="T_Khoi luong §­êng èng_QD ke hoach dau thau_BIEU KE HOACH  2015 (KTN 6.11 sua)" xfId="6937" xr:uid="{00000000-0005-0000-0000-00007E1C0000}"/>
    <cellStyle name="T_Khoi luong §­êng èng_tinh toan hoang ha" xfId="6938" xr:uid="{00000000-0005-0000-0000-00007F1C0000}"/>
    <cellStyle name="T_Khoi luong §­êng èng_tinh toan hoang ha 2" xfId="6939" xr:uid="{00000000-0005-0000-0000-0000801C0000}"/>
    <cellStyle name="T_Khoi luong §­êng èng_tinh toan hoang ha_BIEU KE HOACH  2015 (KTN 6.11 sua)" xfId="6940" xr:uid="{00000000-0005-0000-0000-0000811C0000}"/>
    <cellStyle name="T_KL san nen Phieng Ot" xfId="6941" xr:uid="{00000000-0005-0000-0000-0000821C0000}"/>
    <cellStyle name="T_KL san nen Phieng Ot 2" xfId="6942" xr:uid="{00000000-0005-0000-0000-0000831C0000}"/>
    <cellStyle name="T_KL san nen Phieng Ot_BIEU KE HOACH  2015 (KTN 6.11 sua)" xfId="6943" xr:uid="{00000000-0005-0000-0000-0000841C0000}"/>
    <cellStyle name="T_Kldao dap" xfId="6944" xr:uid="{00000000-0005-0000-0000-0000851C0000}"/>
    <cellStyle name="T_Kldao dap 2" xfId="6945" xr:uid="{00000000-0005-0000-0000-0000861C0000}"/>
    <cellStyle name="T_Kldao dap_Bao cao TPCP" xfId="6946" xr:uid="{00000000-0005-0000-0000-0000871C0000}"/>
    <cellStyle name="T_Kldao dap_Bao cao TPCP 2" xfId="6947" xr:uid="{00000000-0005-0000-0000-0000881C0000}"/>
    <cellStyle name="T_Kldao dap_Bao cao TPCP_BIEU KE HOACH  2015 (KTN 6.11 sua)" xfId="6948" xr:uid="{00000000-0005-0000-0000-0000891C0000}"/>
    <cellStyle name="T_Kldao dap_BIEU KE HOACH  2015 (KTN 6.11 sua)" xfId="6949" xr:uid="{00000000-0005-0000-0000-00008A1C0000}"/>
    <cellStyle name="T_Kldao dap_Book1" xfId="6950" xr:uid="{00000000-0005-0000-0000-00008B1C0000}"/>
    <cellStyle name="T_Kldao dap_Book1 2" xfId="6951" xr:uid="{00000000-0005-0000-0000-00008C1C0000}"/>
    <cellStyle name="T_Kldao dap_Book1_Bao cao TPCP" xfId="6952" xr:uid="{00000000-0005-0000-0000-00008D1C0000}"/>
    <cellStyle name="T_Kldao dap_Book1_Bao cao TPCP 2" xfId="6953" xr:uid="{00000000-0005-0000-0000-00008E1C0000}"/>
    <cellStyle name="T_Kldao dap_Book1_Bao cao TPCP_CT 134" xfId="6954" xr:uid="{00000000-0005-0000-0000-00008F1C0000}"/>
    <cellStyle name="T_Kldao dap_Book1_BIEU KE HOACH  2015 (KTN 6.11 sua)" xfId="6955" xr:uid="{00000000-0005-0000-0000-0000901C0000}"/>
    <cellStyle name="T_Kldao dap_GVL" xfId="6956" xr:uid="{00000000-0005-0000-0000-0000911C0000}"/>
    <cellStyle name="T_Kldao dap_GVL 2" xfId="6957" xr:uid="{00000000-0005-0000-0000-0000921C0000}"/>
    <cellStyle name="T_Kldao dap_GVL_BIEU KE HOACH  2015 (KTN 6.11 sua)" xfId="6958" xr:uid="{00000000-0005-0000-0000-0000931C0000}"/>
    <cellStyle name="T_Kldao dap_Ke hoach 2010 (theo doi 11-8-2010)" xfId="6959" xr:uid="{00000000-0005-0000-0000-0000941C0000}"/>
    <cellStyle name="T_Kldao dap_Ke hoach 2010 (theo doi 11-8-2010) 2" xfId="6960" xr:uid="{00000000-0005-0000-0000-0000951C0000}"/>
    <cellStyle name="T_Kldao dap_Ke hoach 2010 (theo doi 11-8-2010)_CT 134" xfId="6961" xr:uid="{00000000-0005-0000-0000-0000961C0000}"/>
    <cellStyle name="T_KTOANKSAT" xfId="6962" xr:uid="{00000000-0005-0000-0000-0000971C0000}"/>
    <cellStyle name="T_KTOANKSAT 2" xfId="6963" xr:uid="{00000000-0005-0000-0000-0000981C0000}"/>
    <cellStyle name="T_KTOANKSAT_BIEU KE HOACH  2015 (KTN 6.11 sua)" xfId="6964" xr:uid="{00000000-0005-0000-0000-0000991C0000}"/>
    <cellStyle name="T_Luy ke thang 1.2016 lai chau" xfId="6965" xr:uid="{00000000-0005-0000-0000-00009A1C0000}"/>
    <cellStyle name="T_MACRO DIR-PTVT-07" xfId="6966" xr:uid="{00000000-0005-0000-0000-00009B1C0000}"/>
    <cellStyle name="T_MACRO DIR-PTVT-07 2" xfId="6967" xr:uid="{00000000-0005-0000-0000-00009C1C0000}"/>
    <cellStyle name="T_MACRO DIR-PTVT-07_BIEU KE HOACH  2015 (KTN 6.11 sua)" xfId="6968" xr:uid="{00000000-0005-0000-0000-00009D1C0000}"/>
    <cellStyle name="T_MACRO DIR-PTVT-07_GVL" xfId="6969" xr:uid="{00000000-0005-0000-0000-00009E1C0000}"/>
    <cellStyle name="T_MACRO DIR-PTVT-07_GVL 2" xfId="6970" xr:uid="{00000000-0005-0000-0000-00009F1C0000}"/>
    <cellStyle name="T_MACRO DIR-PTVT-07_GVL_BIEU KE HOACH  2015 (KTN 6.11 sua)" xfId="6971" xr:uid="{00000000-0005-0000-0000-0000A01C0000}"/>
    <cellStyle name="T_MACRO DIR-PTVT-07_Ke hoach 2010 (theo doi 11-8-2010)" xfId="6972" xr:uid="{00000000-0005-0000-0000-0000A11C0000}"/>
    <cellStyle name="T_MACRO DIR-PTVT-07_Ke hoach 2010 (theo doi 11-8-2010) 2" xfId="6973" xr:uid="{00000000-0005-0000-0000-0000A21C0000}"/>
    <cellStyle name="T_MACRO DIR-PTVT-07_Ke hoach 2010 (theo doi 11-8-2010)_CT 134" xfId="6974" xr:uid="{00000000-0005-0000-0000-0000A31C0000}"/>
    <cellStyle name="T_Me_Tri_6_07" xfId="6975" xr:uid="{00000000-0005-0000-0000-0000A41C0000}"/>
    <cellStyle name="T_Me_Tri_6_07 2" xfId="6976" xr:uid="{00000000-0005-0000-0000-0000A51C0000}"/>
    <cellStyle name="T_Me_Tri_6_07_BIEU KE HOACH  2015 (KTN 6.11 sua)" xfId="6977" xr:uid="{00000000-0005-0000-0000-0000A61C0000}"/>
    <cellStyle name="T_N2 thay dat (N1-1)" xfId="6978" xr:uid="{00000000-0005-0000-0000-0000A71C0000}"/>
    <cellStyle name="T_N2 thay dat (N1-1) 2" xfId="6979" xr:uid="{00000000-0005-0000-0000-0000A81C0000}"/>
    <cellStyle name="T_N2 thay dat (N1-1)_BIEU KE HOACH  2015 (KTN 6.11 sua)" xfId="6980" xr:uid="{00000000-0005-0000-0000-0000A91C0000}"/>
    <cellStyle name="T_Nha lop hoc 8 P" xfId="6981" xr:uid="{00000000-0005-0000-0000-0000AA1C0000}"/>
    <cellStyle name="T_Nha lop hoc 8 P 2" xfId="6982" xr:uid="{00000000-0005-0000-0000-0000AB1C0000}"/>
    <cellStyle name="T_Nha lop hoc 8 P_BIEU KE HOACH  2015 (KTN 6.11 sua)" xfId="6983" xr:uid="{00000000-0005-0000-0000-0000AC1C0000}"/>
    <cellStyle name="T_NPP Khanh Vinh Thai Nguyen - BC KTTB_CTrinh_TB__20_loc__Milk_Yomilk_CK1" xfId="6984" xr:uid="{00000000-0005-0000-0000-0000AD1C0000}"/>
    <cellStyle name="T_NPP Khanh Vinh Thai Nguyen - BC KTTB_CTrinh_TB__20_loc__Milk_Yomilk_CK1 2" xfId="6985" xr:uid="{00000000-0005-0000-0000-0000AE1C0000}"/>
    <cellStyle name="T_NPP Khanh Vinh Thai Nguyen - BC KTTB_CTrinh_TB__20_loc__Milk_Yomilk_CK1_CT 134" xfId="6986" xr:uid="{00000000-0005-0000-0000-0000AF1C0000}"/>
    <cellStyle name="T_Phan tich vat tu" xfId="6987" xr:uid="{00000000-0005-0000-0000-0000B01C0000}"/>
    <cellStyle name="T_Phan tich vat tu 2" xfId="6988" xr:uid="{00000000-0005-0000-0000-0000B11C0000}"/>
    <cellStyle name="T_Phan tich vat tu_BIEU KE HOACH  2015 (KTN 6.11 sua)" xfId="6989" xr:uid="{00000000-0005-0000-0000-0000B21C0000}"/>
    <cellStyle name="T_Phuong an can doi nam 2008" xfId="6990" xr:uid="{00000000-0005-0000-0000-0000B31C0000}"/>
    <cellStyle name="T_Phuong an can doi nam 2008 2" xfId="6991" xr:uid="{00000000-0005-0000-0000-0000B41C0000}"/>
    <cellStyle name="T_Phuong an can doi nam 2008_CT 134" xfId="6992" xr:uid="{00000000-0005-0000-0000-0000B51C0000}"/>
    <cellStyle name="T_QT di chuyen ca phe" xfId="6993" xr:uid="{00000000-0005-0000-0000-0000B61C0000}"/>
    <cellStyle name="T_QT di chuyen ca phe 2" xfId="6994" xr:uid="{00000000-0005-0000-0000-0000B71C0000}"/>
    <cellStyle name="T_QT di chuyen ca phe_dự toán 30a 2013" xfId="6995" xr:uid="{00000000-0005-0000-0000-0000B81C0000}"/>
    <cellStyle name="T_QT di chuyen ca phe_KH 2014" xfId="6996" xr:uid="{00000000-0005-0000-0000-0000B91C0000}"/>
    <cellStyle name="T_QT di chuyen ca phe_Ra soat KH von 2011 (Huy-11-11-11)" xfId="6997" xr:uid="{00000000-0005-0000-0000-0000BA1C0000}"/>
    <cellStyle name="T_QT di chuyen ca phe_Ra soat KH von 2011 (Huy-11-11-11) 2" xfId="6998" xr:uid="{00000000-0005-0000-0000-0000BB1C0000}"/>
    <cellStyle name="T_QT di chuyen ca phe_Ra soat KH von 2011 (Huy-11-11-11)_BIEU KE HOACH  2015 (KTN 6.11 sua)" xfId="6999" xr:uid="{00000000-0005-0000-0000-0000BC1C0000}"/>
    <cellStyle name="T_QT di chuyen ca phe_Viec Huy dang lam" xfId="7000" xr:uid="{00000000-0005-0000-0000-0000BD1C0000}"/>
    <cellStyle name="T_QT di chuyen ca phe_Viec Huy dang lam_CT 134" xfId="7001" xr:uid="{00000000-0005-0000-0000-0000BE1C0000}"/>
    <cellStyle name="T_Ra soat KH von 2011 (Huy-11-11-11)" xfId="7002" xr:uid="{00000000-0005-0000-0000-0000BF1C0000}"/>
    <cellStyle name="T_Ra soat KH von 2011 (Huy-11-11-11) 2" xfId="7003" xr:uid="{00000000-0005-0000-0000-0000C01C0000}"/>
    <cellStyle name="T_Ra soat KH von 2011 (Huy-11-11-11)_BIEU KE HOACH  2015 (KTN 6.11 sua)" xfId="7004" xr:uid="{00000000-0005-0000-0000-0000C11C0000}"/>
    <cellStyle name="T_San Nen TDC P.Ot.suaxls" xfId="7005" xr:uid="{00000000-0005-0000-0000-0000C21C0000}"/>
    <cellStyle name="T_San Nen TDC P.Ot.suaxls 2" xfId="7006" xr:uid="{00000000-0005-0000-0000-0000C31C0000}"/>
    <cellStyle name="T_San Nen TDC P.Ot.suaxls_BIEU KE HOACH  2015 (KTN 6.11 sua)" xfId="7007" xr:uid="{00000000-0005-0000-0000-0000C41C0000}"/>
    <cellStyle name="T_Seagame(BTL)" xfId="7008" xr:uid="{00000000-0005-0000-0000-0000C51C0000}"/>
    <cellStyle name="T_Sheet1" xfId="7009" xr:uid="{00000000-0005-0000-0000-0000C61C0000}"/>
    <cellStyle name="T_Sheet1 2" xfId="7010" xr:uid="{00000000-0005-0000-0000-0000C71C0000}"/>
    <cellStyle name="T_Sheet1 2 2" xfId="7011" xr:uid="{00000000-0005-0000-0000-0000C81C0000}"/>
    <cellStyle name="T_Sheet1_1" xfId="7012" xr:uid="{00000000-0005-0000-0000-0000C91C0000}"/>
    <cellStyle name="T_Sheet1_1 2" xfId="7013" xr:uid="{00000000-0005-0000-0000-0000CA1C0000}"/>
    <cellStyle name="T_Sheet1_CT 134" xfId="7014" xr:uid="{00000000-0005-0000-0000-0000CB1C0000}"/>
    <cellStyle name="T_Sheet1_StartUp" xfId="7015" xr:uid="{00000000-0005-0000-0000-0000CC1C0000}"/>
    <cellStyle name="T_Sheet1_StartUp 2" xfId="7016" xr:uid="{00000000-0005-0000-0000-0000CD1C0000}"/>
    <cellStyle name="T_Sheet2" xfId="7017" xr:uid="{00000000-0005-0000-0000-0000CE1C0000}"/>
    <cellStyle name="T_Sheet2 2" xfId="7018" xr:uid="{00000000-0005-0000-0000-0000CF1C0000}"/>
    <cellStyle name="T_Sheet2_BIEU KE HOACH  2015 (KTN 6.11 sua)" xfId="7019" xr:uid="{00000000-0005-0000-0000-0000D01C0000}"/>
    <cellStyle name="T_Sheet2_bieu tong hop lai kh von 2011 gui phong TH-KTDN" xfId="7020" xr:uid="{00000000-0005-0000-0000-0000D11C0000}"/>
    <cellStyle name="T_Sheet2_bieu tong hop lai kh von 2011 gui phong TH-KTDN 2" xfId="7021" xr:uid="{00000000-0005-0000-0000-0000D21C0000}"/>
    <cellStyle name="T_Sheet2_bieu tong hop lai kh von 2011 gui phong TH-KTDN_CT 134" xfId="7022" xr:uid="{00000000-0005-0000-0000-0000D31C0000}"/>
    <cellStyle name="T_Sheet2_Copy of KH PHAN BO VON ĐỐI ỨNG NAM 2011 (30 TY phuong án gop WB)" xfId="7023" xr:uid="{00000000-0005-0000-0000-0000D41C0000}"/>
    <cellStyle name="T_Sheet2_Copy of KH PHAN BO VON ĐỐI ỨNG NAM 2011 (30 TY phuong án gop WB) 2" xfId="7024" xr:uid="{00000000-0005-0000-0000-0000D51C0000}"/>
    <cellStyle name="T_Sheet2_Copy of KH PHAN BO VON ĐỐI ỨNG NAM 2011 (30 TY phuong án gop WB)_CT 134" xfId="7025" xr:uid="{00000000-0005-0000-0000-0000D61C0000}"/>
    <cellStyle name="T_Sheet2_GVL" xfId="7026" xr:uid="{00000000-0005-0000-0000-0000D71C0000}"/>
    <cellStyle name="T_Sheet2_GVL 2" xfId="7027" xr:uid="{00000000-0005-0000-0000-0000D81C0000}"/>
    <cellStyle name="T_Sheet2_GVL_BIEU KE HOACH  2015 (KTN 6.11 sua)" xfId="7028" xr:uid="{00000000-0005-0000-0000-0000D91C0000}"/>
    <cellStyle name="T_Sheet2_KH Von 2012 gui BKH 1" xfId="7029" xr:uid="{00000000-0005-0000-0000-0000DA1C0000}"/>
    <cellStyle name="T_Sheet2_KH Von 2012 gui BKH 1 2" xfId="7030" xr:uid="{00000000-0005-0000-0000-0000DB1C0000}"/>
    <cellStyle name="T_Sheet2_KH Von 2012 gui BKH 1_CT 134" xfId="7031" xr:uid="{00000000-0005-0000-0000-0000DC1C0000}"/>
    <cellStyle name="T_Sheet2_Tong von ĐTPT" xfId="7032" xr:uid="{00000000-0005-0000-0000-0000DD1C0000}"/>
    <cellStyle name="T_Sheet2_Tong von ĐTPT 2" xfId="7033" xr:uid="{00000000-0005-0000-0000-0000DE1C0000}"/>
    <cellStyle name="T_Sheet2_Tong von ĐTPT_BIEU KE HOACH  2015 (KTN 6.11 sua)" xfId="7034" xr:uid="{00000000-0005-0000-0000-0000DF1C0000}"/>
    <cellStyle name="T_Sin Chai" xfId="7035" xr:uid="{00000000-0005-0000-0000-0000E01C0000}"/>
    <cellStyle name="T_Sin Chai 2" xfId="7036" xr:uid="{00000000-0005-0000-0000-0000E11C0000}"/>
    <cellStyle name="T_Sin Chai_BIEU KE HOACH  2015 (KTN 6.11 sua)" xfId="7037" xr:uid="{00000000-0005-0000-0000-0000E21C0000}"/>
    <cellStyle name="T_Sin Chai_GVL" xfId="7038" xr:uid="{00000000-0005-0000-0000-0000E31C0000}"/>
    <cellStyle name="T_Sin Chai_GVL 2" xfId="7039" xr:uid="{00000000-0005-0000-0000-0000E41C0000}"/>
    <cellStyle name="T_Sin Chai_GVL_BIEU KE HOACH  2015 (KTN 6.11 sua)" xfId="7040" xr:uid="{00000000-0005-0000-0000-0000E51C0000}"/>
    <cellStyle name="T_Sin Chai_Ke hoach 2010 (theo doi 11-8-2010)" xfId="7041" xr:uid="{00000000-0005-0000-0000-0000E61C0000}"/>
    <cellStyle name="T_Sin Chai_Ke hoach 2010 (theo doi 11-8-2010) 2" xfId="7042" xr:uid="{00000000-0005-0000-0000-0000E71C0000}"/>
    <cellStyle name="T_Sin Chai_Ke hoach 2010 (theo doi 11-8-2010)_CT 134" xfId="7043" xr:uid="{00000000-0005-0000-0000-0000E81C0000}"/>
    <cellStyle name="T_So GTVT" xfId="7044" xr:uid="{00000000-0005-0000-0000-0000E91C0000}"/>
    <cellStyle name="T_So GTVT 2" xfId="7045" xr:uid="{00000000-0005-0000-0000-0000EA1C0000}"/>
    <cellStyle name="T_So GTVT_CT 134" xfId="7046" xr:uid="{00000000-0005-0000-0000-0000EB1C0000}"/>
    <cellStyle name="T_StartUp" xfId="7047" xr:uid="{00000000-0005-0000-0000-0000EC1C0000}"/>
    <cellStyle name="T_sua chua cham trung bay  mien Bac" xfId="7048" xr:uid="{00000000-0005-0000-0000-0000ED1C0000}"/>
    <cellStyle name="T_sua chua cham trung bay  mien Bac 2" xfId="7049" xr:uid="{00000000-0005-0000-0000-0000EE1C0000}"/>
    <cellStyle name="T_sua chua cham trung bay  mien Bac_CT 134" xfId="7050" xr:uid="{00000000-0005-0000-0000-0000EF1C0000}"/>
    <cellStyle name="T_SUA NGAY 17_7 IN" xfId="7051" xr:uid="{00000000-0005-0000-0000-0000F01C0000}"/>
    <cellStyle name="T_TDT + duong(8-5-07)" xfId="7052" xr:uid="{00000000-0005-0000-0000-0000F11C0000}"/>
    <cellStyle name="T_TDT + duong(8-5-07) 2" xfId="7053" xr:uid="{00000000-0005-0000-0000-0000F21C0000}"/>
    <cellStyle name="T_TDT + duong(8-5-07)_BIEU KE HOACH  2015 (KTN 6.11 sua)" xfId="7054" xr:uid="{00000000-0005-0000-0000-0000F31C0000}"/>
    <cellStyle name="T_TH danh muc 08-09 den ngay 30-8-09" xfId="7055" xr:uid="{00000000-0005-0000-0000-0000F41C0000}"/>
    <cellStyle name="T_Tham dinh du toan mat doong - Ban cho moi21-5" xfId="7056" xr:uid="{00000000-0005-0000-0000-0000F51C0000}"/>
    <cellStyle name="T_tham_tra_du_toan" xfId="7057" xr:uid="{00000000-0005-0000-0000-0000F61C0000}"/>
    <cellStyle name="T_tham_tra_du_toan 2" xfId="7058" xr:uid="{00000000-0005-0000-0000-0000F71C0000}"/>
    <cellStyle name="T_tham_tra_du_toan_BIEU KE HOACH  2015 (KTN 6.11 sua)" xfId="7059" xr:uid="{00000000-0005-0000-0000-0000F81C0000}"/>
    <cellStyle name="T_Thang 11" xfId="7060" xr:uid="{00000000-0005-0000-0000-0000F91C0000}"/>
    <cellStyle name="T_Thang 11 2" xfId="7061" xr:uid="{00000000-0005-0000-0000-0000FA1C0000}"/>
    <cellStyle name="T_Thang 11_CT 134" xfId="7062" xr:uid="{00000000-0005-0000-0000-0000FB1C0000}"/>
    <cellStyle name="T_THAU CAT" xfId="7063" xr:uid="{00000000-0005-0000-0000-0000FC1C0000}"/>
    <cellStyle name="T_THAU CAT 2" xfId="7064" xr:uid="{00000000-0005-0000-0000-0000FD1C0000}"/>
    <cellStyle name="T_THAU CAT_BIEU KE HOACH  2015 (KTN 6.11 sua)" xfId="7065" xr:uid="{00000000-0005-0000-0000-0000FE1C0000}"/>
    <cellStyle name="T_Theo doi CT 135 giai doan 2" xfId="7066" xr:uid="{00000000-0005-0000-0000-0000FF1C0000}"/>
    <cellStyle name="T_Theo doi CT 135 giai doan 2 2" xfId="7067" xr:uid="{00000000-0005-0000-0000-0000001D0000}"/>
    <cellStyle name="T_Theo doi CT 135 giai doan 2_BIEU KE HOACH  2015 (KTN 6.11 sua)" xfId="7068" xr:uid="{00000000-0005-0000-0000-0000011D0000}"/>
    <cellStyle name="T_Theo doi tien do cong viec Nam 2009" xfId="7069" xr:uid="{00000000-0005-0000-0000-0000021D0000}"/>
    <cellStyle name="T_Thiet bi" xfId="7070" xr:uid="{00000000-0005-0000-0000-0000031D0000}"/>
    <cellStyle name="T_Thiet bi 2" xfId="8628" xr:uid="{00000000-0005-0000-0000-0000041D0000}"/>
    <cellStyle name="T_Thiet bi_Bao cao danh muc cac cong trinh tren dia ban huyen 4-2010" xfId="7071" xr:uid="{00000000-0005-0000-0000-0000051D0000}"/>
    <cellStyle name="T_Thiet bi_Bieu chi tieu KH 2014 (Huy-04-11)" xfId="7072" xr:uid="{00000000-0005-0000-0000-0000061D0000}"/>
    <cellStyle name="T_Thiet bi_Bieu chi tieu KH 2014 (Huy-04-11) 2" xfId="7073" xr:uid="{00000000-0005-0000-0000-0000071D0000}"/>
    <cellStyle name="T_Thiet bi_bieu ke hoach dau thau" xfId="7074" xr:uid="{00000000-0005-0000-0000-0000081D0000}"/>
    <cellStyle name="T_Thiet bi_bieu ke hoach dau thau 2" xfId="7075" xr:uid="{00000000-0005-0000-0000-0000091D0000}"/>
    <cellStyle name="T_Thiet bi_bieu ke hoach dau thau 2 2" xfId="7076" xr:uid="{00000000-0005-0000-0000-00000A1D0000}"/>
    <cellStyle name="T_Thiet bi_bieu ke hoach dau thau truong mam non SKH" xfId="7077" xr:uid="{00000000-0005-0000-0000-00000B1D0000}"/>
    <cellStyle name="T_Thiet bi_bieu ke hoach dau thau truong mam non SKH 2" xfId="7078" xr:uid="{00000000-0005-0000-0000-00000C1D0000}"/>
    <cellStyle name="T_Thiet bi_bieu ke hoach dau thau truong mam non SKH 2 2" xfId="7079" xr:uid="{00000000-0005-0000-0000-00000D1D0000}"/>
    <cellStyle name="T_Thiet bi_bieu ke hoach dau thau truong mam non SKH_BIEU KE HOACH  2015 (KTN 6.11 sua)" xfId="7080" xr:uid="{00000000-0005-0000-0000-00000E1D0000}"/>
    <cellStyle name="T_Thiet bi_bieu ke hoach dau thau_BIEU KE HOACH  2015 (KTN 6.11 sua)" xfId="7081" xr:uid="{00000000-0005-0000-0000-00000F1D0000}"/>
    <cellStyle name="T_Thiet bi_bieu tong hop lai kh von 2011 gui phong TH-KTDN" xfId="7082" xr:uid="{00000000-0005-0000-0000-0000101D0000}"/>
    <cellStyle name="T_Thiet bi_bieu tong hop lai kh von 2011 gui phong TH-KTDN 2" xfId="7083" xr:uid="{00000000-0005-0000-0000-0000111D0000}"/>
    <cellStyle name="T_Thiet bi_bieu tong hop lai kh von 2011 gui phong TH-KTDN 2 2" xfId="7084" xr:uid="{00000000-0005-0000-0000-0000121D0000}"/>
    <cellStyle name="T_Thiet bi_bieu tong hop lai kh von 2011 gui phong TH-KTDN_BIEU KE HOACH  2015 (KTN 6.11 sua)" xfId="7085" xr:uid="{00000000-0005-0000-0000-0000131D0000}"/>
    <cellStyle name="T_Thiet bi_Book1" xfId="7086" xr:uid="{00000000-0005-0000-0000-0000141D0000}"/>
    <cellStyle name="T_Thiet bi_Book1 2" xfId="7087" xr:uid="{00000000-0005-0000-0000-0000151D0000}"/>
    <cellStyle name="T_Thiet bi_Book1 2 2" xfId="7088" xr:uid="{00000000-0005-0000-0000-0000161D0000}"/>
    <cellStyle name="T_Thiet bi_Book1_1" xfId="7089" xr:uid="{00000000-0005-0000-0000-0000171D0000}"/>
    <cellStyle name="T_Thiet bi_Book1_1 2" xfId="7090" xr:uid="{00000000-0005-0000-0000-0000181D0000}"/>
    <cellStyle name="T_Thiet bi_Book1_1 2 2" xfId="7091" xr:uid="{00000000-0005-0000-0000-0000191D0000}"/>
    <cellStyle name="T_Thiet bi_Book1_1_BIEU KE HOACH  2015 (KTN 6.11 sua)" xfId="7092" xr:uid="{00000000-0005-0000-0000-00001A1D0000}"/>
    <cellStyle name="T_Thiet bi_Book1_BIEU KE HOACH  2015 (KTN 6.11 sua)" xfId="7093" xr:uid="{00000000-0005-0000-0000-00001B1D0000}"/>
    <cellStyle name="T_Thiet bi_Book1_DTTD chieng chan Tham lai 29-9-2009" xfId="7094" xr:uid="{00000000-0005-0000-0000-00001C1D0000}"/>
    <cellStyle name="T_Thiet bi_Book1_DTTD chieng chan Tham lai 29-9-2009 2" xfId="7095" xr:uid="{00000000-0005-0000-0000-00001D1D0000}"/>
    <cellStyle name="T_Thiet bi_Book1_DTTD chieng chan Tham lai 29-9-2009 2 2" xfId="7096" xr:uid="{00000000-0005-0000-0000-00001E1D0000}"/>
    <cellStyle name="T_Thiet bi_Book1_DTTD chieng chan Tham lai 29-9-2009_BIEU KE HOACH  2015 (KTN 6.11 sua)" xfId="7097" xr:uid="{00000000-0005-0000-0000-00001F1D0000}"/>
    <cellStyle name="T_Thiet bi_Book1_Ke hoach 2010 (theo doi 11-8-2010)" xfId="7098" xr:uid="{00000000-0005-0000-0000-0000201D0000}"/>
    <cellStyle name="T_Thiet bi_Book1_Ke hoach 2010 (theo doi 11-8-2010) 2" xfId="7099" xr:uid="{00000000-0005-0000-0000-0000211D0000}"/>
    <cellStyle name="T_Thiet bi_Book1_Ke hoach 2010 (theo doi 11-8-2010) 2 2" xfId="7100" xr:uid="{00000000-0005-0000-0000-0000221D0000}"/>
    <cellStyle name="T_Thiet bi_Book1_Ke hoach 2010 (theo doi 11-8-2010)_BIEU KE HOACH  2015 (KTN 6.11 sua)" xfId="7101" xr:uid="{00000000-0005-0000-0000-0000231D0000}"/>
    <cellStyle name="T_Thiet bi_Book1_ke hoach dau thau 30-6-2010" xfId="7102" xr:uid="{00000000-0005-0000-0000-0000241D0000}"/>
    <cellStyle name="T_Thiet bi_Book1_ke hoach dau thau 30-6-2010 2" xfId="7103" xr:uid="{00000000-0005-0000-0000-0000251D0000}"/>
    <cellStyle name="T_Thiet bi_Book1_ke hoach dau thau 30-6-2010 2 2" xfId="7104" xr:uid="{00000000-0005-0000-0000-0000261D0000}"/>
    <cellStyle name="T_Thiet bi_Book1_ke hoach dau thau 30-6-2010_BIEU KE HOACH  2015 (KTN 6.11 sua)" xfId="7105" xr:uid="{00000000-0005-0000-0000-0000271D0000}"/>
    <cellStyle name="T_Thiet bi_Copy of KH PHAN BO VON ĐỐI ỨNG NAM 2011 (30 TY phuong án gop WB)" xfId="7106" xr:uid="{00000000-0005-0000-0000-0000281D0000}"/>
    <cellStyle name="T_Thiet bi_Copy of KH PHAN BO VON ĐỐI ỨNG NAM 2011 (30 TY phuong án gop WB) 2" xfId="7107" xr:uid="{00000000-0005-0000-0000-0000291D0000}"/>
    <cellStyle name="T_Thiet bi_Copy of KH PHAN BO VON ĐỐI ỨNG NAM 2011 (30 TY phuong án gop WB) 2 2" xfId="7108" xr:uid="{00000000-0005-0000-0000-00002A1D0000}"/>
    <cellStyle name="T_Thiet bi_Copy of KH PHAN BO VON ĐỐI ỨNG NAM 2011 (30 TY phuong án gop WB)_BIEU KE HOACH  2015 (KTN 6.11 sua)" xfId="7109" xr:uid="{00000000-0005-0000-0000-00002B1D0000}"/>
    <cellStyle name="T_Thiet bi_DTTD chieng chan Tham lai 29-9-2009" xfId="7110" xr:uid="{00000000-0005-0000-0000-00002C1D0000}"/>
    <cellStyle name="T_Thiet bi_DTTD chieng chan Tham lai 29-9-2009 2" xfId="7111" xr:uid="{00000000-0005-0000-0000-00002D1D0000}"/>
    <cellStyle name="T_Thiet bi_DTTD chieng chan Tham lai 29-9-2009 2 2" xfId="7112" xr:uid="{00000000-0005-0000-0000-00002E1D0000}"/>
    <cellStyle name="T_Thiet bi_DTTD chieng chan Tham lai 29-9-2009_BIEU KE HOACH  2015 (KTN 6.11 sua)" xfId="7113" xr:uid="{00000000-0005-0000-0000-00002F1D0000}"/>
    <cellStyle name="T_Thiet bi_dự toán 30a 2013" xfId="7114" xr:uid="{00000000-0005-0000-0000-0000301D0000}"/>
    <cellStyle name="T_Thiet bi_Du toan nuoc San Thang (GD2)" xfId="7115" xr:uid="{00000000-0005-0000-0000-0000311D0000}"/>
    <cellStyle name="T_Thiet bi_Du toan nuoc San Thang (GD2) 2" xfId="7116" xr:uid="{00000000-0005-0000-0000-0000321D0000}"/>
    <cellStyle name="T_Thiet bi_Du toan nuoc San Thang (GD2) 2 2" xfId="7117" xr:uid="{00000000-0005-0000-0000-0000331D0000}"/>
    <cellStyle name="T_Thiet bi_Du toan nuoc San Thang (GD2)_BIEU KE HOACH  2015 (KTN 6.11 sua)" xfId="7118" xr:uid="{00000000-0005-0000-0000-0000341D0000}"/>
    <cellStyle name="T_Thiet bi_Ke hoach 2010 (theo doi 11-8-2010)" xfId="7119" xr:uid="{00000000-0005-0000-0000-0000351D0000}"/>
    <cellStyle name="T_Thiet bi_Ke hoach 2010 (theo doi 11-8-2010) 2" xfId="7120" xr:uid="{00000000-0005-0000-0000-0000361D0000}"/>
    <cellStyle name="T_Thiet bi_Ke hoach 2010 (theo doi 11-8-2010) 2 2" xfId="7121" xr:uid="{00000000-0005-0000-0000-0000371D0000}"/>
    <cellStyle name="T_Thiet bi_Ke hoach 2010 (theo doi 11-8-2010)_BIEU KE HOACH  2015 (KTN 6.11 sua)" xfId="7122" xr:uid="{00000000-0005-0000-0000-0000381D0000}"/>
    <cellStyle name="T_Thiet bi_ke hoach dau thau 30-6-2010" xfId="7123" xr:uid="{00000000-0005-0000-0000-0000391D0000}"/>
    <cellStyle name="T_Thiet bi_ke hoach dau thau 30-6-2010 2" xfId="7124" xr:uid="{00000000-0005-0000-0000-00003A1D0000}"/>
    <cellStyle name="T_Thiet bi_ke hoach dau thau 30-6-2010 2 2" xfId="7125" xr:uid="{00000000-0005-0000-0000-00003B1D0000}"/>
    <cellStyle name="T_Thiet bi_ke hoach dau thau 30-6-2010_BIEU KE HOACH  2015 (KTN 6.11 sua)" xfId="7126" xr:uid="{00000000-0005-0000-0000-00003C1D0000}"/>
    <cellStyle name="T_Thiet bi_KH Von 2012 gui BKH 1" xfId="7127" xr:uid="{00000000-0005-0000-0000-00003D1D0000}"/>
    <cellStyle name="T_Thiet bi_KH Von 2012 gui BKH 1 2" xfId="7128" xr:uid="{00000000-0005-0000-0000-00003E1D0000}"/>
    <cellStyle name="T_Thiet bi_KH Von 2012 gui BKH 1 2 2" xfId="7129" xr:uid="{00000000-0005-0000-0000-00003F1D0000}"/>
    <cellStyle name="T_Thiet bi_KH Von 2012 gui BKH 1_BIEU KE HOACH  2015 (KTN 6.11 sua)" xfId="7130" xr:uid="{00000000-0005-0000-0000-0000401D0000}"/>
    <cellStyle name="T_Thiet bi_QD ke hoach dau thau" xfId="7131" xr:uid="{00000000-0005-0000-0000-0000411D0000}"/>
    <cellStyle name="T_Thiet bi_QD ke hoach dau thau 2" xfId="7132" xr:uid="{00000000-0005-0000-0000-0000421D0000}"/>
    <cellStyle name="T_Thiet bi_QD ke hoach dau thau 2 2" xfId="7133" xr:uid="{00000000-0005-0000-0000-0000431D0000}"/>
    <cellStyle name="T_Thiet bi_QD ke hoach dau thau_BIEU KE HOACH  2015 (KTN 6.11 sua)" xfId="7134" xr:uid="{00000000-0005-0000-0000-0000441D0000}"/>
    <cellStyle name="T_Thiet bi_Ra soat KH von 2011 (Huy-11-11-11)" xfId="7135" xr:uid="{00000000-0005-0000-0000-0000451D0000}"/>
    <cellStyle name="T_Thiet bi_Ra soat KH von 2011 (Huy-11-11-11) 2" xfId="7136" xr:uid="{00000000-0005-0000-0000-0000461D0000}"/>
    <cellStyle name="T_Thiet bi_Ra soat KH von 2011 (Huy-11-11-11) 2 2" xfId="7137" xr:uid="{00000000-0005-0000-0000-0000471D0000}"/>
    <cellStyle name="T_Thiet bi_Ra soat KH von 2011 (Huy-11-11-11)_BIEU KE HOACH  2015 (KTN 6.11 sua)" xfId="7138" xr:uid="{00000000-0005-0000-0000-0000481D0000}"/>
    <cellStyle name="T_Thiet bi_tien luong" xfId="7139" xr:uid="{00000000-0005-0000-0000-0000491D0000}"/>
    <cellStyle name="T_Thiet bi_Tien luong chuan 01" xfId="7140" xr:uid="{00000000-0005-0000-0000-00004A1D0000}"/>
    <cellStyle name="T_Thiet bi_tinh toan hoang ha" xfId="7141" xr:uid="{00000000-0005-0000-0000-00004B1D0000}"/>
    <cellStyle name="T_Thiet bi_tinh toan hoang ha 2" xfId="7142" xr:uid="{00000000-0005-0000-0000-00004C1D0000}"/>
    <cellStyle name="T_Thiet bi_tinh toan hoang ha 2 2" xfId="7143" xr:uid="{00000000-0005-0000-0000-00004D1D0000}"/>
    <cellStyle name="T_Thiet bi_tinh toan hoang ha_BIEU KE HOACH  2015 (KTN 6.11 sua)" xfId="7144" xr:uid="{00000000-0005-0000-0000-00004E1D0000}"/>
    <cellStyle name="T_Thiet bi_Tong von ĐTPT" xfId="7145" xr:uid="{00000000-0005-0000-0000-00004F1D0000}"/>
    <cellStyle name="T_Thiet bi_Tong von ĐTPT 2" xfId="7146" xr:uid="{00000000-0005-0000-0000-0000501D0000}"/>
    <cellStyle name="T_Thiet bi_Tong von ĐTPT 2 2" xfId="7147" xr:uid="{00000000-0005-0000-0000-0000511D0000}"/>
    <cellStyle name="T_Thiet bi_Tong von ĐTPT_BIEU KE HOACH  2015 (KTN 6.11 sua)" xfId="7148" xr:uid="{00000000-0005-0000-0000-0000521D0000}"/>
    <cellStyle name="T_Thiet bi_Viec Huy dang lam" xfId="7149" xr:uid="{00000000-0005-0000-0000-0000531D0000}"/>
    <cellStyle name="T_Thiet bi_Viec Huy dang lam_CT 134" xfId="7150" xr:uid="{00000000-0005-0000-0000-0000541D0000}"/>
    <cellStyle name="T_tien luong" xfId="7151" xr:uid="{00000000-0005-0000-0000-0000551D0000}"/>
    <cellStyle name="T_Tien luong chuan 01" xfId="7152" xr:uid="{00000000-0005-0000-0000-0000561D0000}"/>
    <cellStyle name="T_tien2004" xfId="7153" xr:uid="{00000000-0005-0000-0000-0000571D0000}"/>
    <cellStyle name="T_tien2004 2" xfId="7154" xr:uid="{00000000-0005-0000-0000-0000581D0000}"/>
    <cellStyle name="T_tien2004_BIEU KE HOACH  2015 (KTN 6.11 sua)" xfId="7155" xr:uid="{00000000-0005-0000-0000-0000591D0000}"/>
    <cellStyle name="T_tien2004_bieu ke hoach dau thau" xfId="7156" xr:uid="{00000000-0005-0000-0000-00005A1D0000}"/>
    <cellStyle name="T_tien2004_bieu ke hoach dau thau 2" xfId="7157" xr:uid="{00000000-0005-0000-0000-00005B1D0000}"/>
    <cellStyle name="T_tien2004_bieu ke hoach dau thau truong mam non SKH" xfId="7158" xr:uid="{00000000-0005-0000-0000-00005C1D0000}"/>
    <cellStyle name="T_tien2004_bieu ke hoach dau thau truong mam non SKH 2" xfId="7159" xr:uid="{00000000-0005-0000-0000-00005D1D0000}"/>
    <cellStyle name="T_tien2004_bieu ke hoach dau thau truong mam non SKH_BIEU KE HOACH  2015 (KTN 6.11 sua)" xfId="7160" xr:uid="{00000000-0005-0000-0000-00005E1D0000}"/>
    <cellStyle name="T_tien2004_bieu ke hoach dau thau_BIEU KE HOACH  2015 (KTN 6.11 sua)" xfId="7161" xr:uid="{00000000-0005-0000-0000-00005F1D0000}"/>
    <cellStyle name="T_tien2004_bieu tong hop lai kh von 2011 gui phong TH-KTDN" xfId="7162" xr:uid="{00000000-0005-0000-0000-0000601D0000}"/>
    <cellStyle name="T_tien2004_bieu tong hop lai kh von 2011 gui phong TH-KTDN 2" xfId="7163" xr:uid="{00000000-0005-0000-0000-0000611D0000}"/>
    <cellStyle name="T_tien2004_bieu tong hop lai kh von 2011 gui phong TH-KTDN_BIEU KE HOACH  2015 (KTN 6.11 sua)" xfId="7164" xr:uid="{00000000-0005-0000-0000-0000621D0000}"/>
    <cellStyle name="T_tien2004_Book1" xfId="7165" xr:uid="{00000000-0005-0000-0000-0000631D0000}"/>
    <cellStyle name="T_tien2004_Book1 2" xfId="7166" xr:uid="{00000000-0005-0000-0000-0000641D0000}"/>
    <cellStyle name="T_tien2004_Book1_BIEU KE HOACH  2015 (KTN 6.11 sua)" xfId="7167" xr:uid="{00000000-0005-0000-0000-0000651D0000}"/>
    <cellStyle name="T_tien2004_Book1_Ke hoach 2010 (theo doi 11-8-2010)" xfId="7168" xr:uid="{00000000-0005-0000-0000-0000661D0000}"/>
    <cellStyle name="T_tien2004_Book1_Ke hoach 2010 (theo doi 11-8-2010) 2" xfId="8629" xr:uid="{00000000-0005-0000-0000-0000671D0000}"/>
    <cellStyle name="T_tien2004_Book1_Ke hoach 2010 (theo doi 11-8-2010)_CT 134" xfId="7169" xr:uid="{00000000-0005-0000-0000-0000681D0000}"/>
    <cellStyle name="T_tien2004_Copy of KH PHAN BO VON ĐỐI ỨNG NAM 2011 (30 TY phuong án gop WB)" xfId="7170" xr:uid="{00000000-0005-0000-0000-0000691D0000}"/>
    <cellStyle name="T_tien2004_Copy of KH PHAN BO VON ĐỐI ỨNG NAM 2011 (30 TY phuong án gop WB) 2" xfId="7171" xr:uid="{00000000-0005-0000-0000-00006A1D0000}"/>
    <cellStyle name="T_tien2004_Copy of KH PHAN BO VON ĐỐI ỨNG NAM 2011 (30 TY phuong án gop WB)_BIEU KE HOACH  2015 (KTN 6.11 sua)" xfId="7172" xr:uid="{00000000-0005-0000-0000-00006B1D0000}"/>
    <cellStyle name="T_tien2004_DT tieu hoc diem TDC ban Cho 28-02-09" xfId="7173" xr:uid="{00000000-0005-0000-0000-00006C1D0000}"/>
    <cellStyle name="T_tien2004_DT tieu hoc diem TDC ban Cho 28-02-09 2" xfId="7174" xr:uid="{00000000-0005-0000-0000-00006D1D0000}"/>
    <cellStyle name="T_tien2004_DT tieu hoc diem TDC ban Cho 28-02-09_BIEU KE HOACH  2015 (KTN 6.11 sua)" xfId="7175" xr:uid="{00000000-0005-0000-0000-00006E1D0000}"/>
    <cellStyle name="T_tien2004_DTTD chieng chan Tham lai 29-9-2009" xfId="7176" xr:uid="{00000000-0005-0000-0000-00006F1D0000}"/>
    <cellStyle name="T_tien2004_DTTD chieng chan Tham lai 29-9-2009 2" xfId="7177" xr:uid="{00000000-0005-0000-0000-0000701D0000}"/>
    <cellStyle name="T_tien2004_DTTD chieng chan Tham lai 29-9-2009_BIEU KE HOACH  2015 (KTN 6.11 sua)" xfId="7178" xr:uid="{00000000-0005-0000-0000-0000711D0000}"/>
    <cellStyle name="T_tien2004_GVL" xfId="7179" xr:uid="{00000000-0005-0000-0000-0000721D0000}"/>
    <cellStyle name="T_tien2004_GVL 2" xfId="7180" xr:uid="{00000000-0005-0000-0000-0000731D0000}"/>
    <cellStyle name="T_tien2004_GVL_BIEU KE HOACH  2015 (KTN 6.11 sua)" xfId="7181" xr:uid="{00000000-0005-0000-0000-0000741D0000}"/>
    <cellStyle name="T_tien2004_Ke hoach 2010 (theo doi 11-8-2010)" xfId="7182" xr:uid="{00000000-0005-0000-0000-0000751D0000}"/>
    <cellStyle name="T_tien2004_Ke hoach 2010 (theo doi 11-8-2010) 2" xfId="7183" xr:uid="{00000000-0005-0000-0000-0000761D0000}"/>
    <cellStyle name="T_tien2004_Ke hoach 2010 (theo doi 11-8-2010)_BIEU KE HOACH  2015 (KTN 6.11 sua)" xfId="7184" xr:uid="{00000000-0005-0000-0000-0000771D0000}"/>
    <cellStyle name="T_tien2004_ke hoach dau thau 30-6-2010" xfId="7185" xr:uid="{00000000-0005-0000-0000-0000781D0000}"/>
    <cellStyle name="T_tien2004_ke hoach dau thau 30-6-2010 2" xfId="7186" xr:uid="{00000000-0005-0000-0000-0000791D0000}"/>
    <cellStyle name="T_tien2004_ke hoach dau thau 30-6-2010_BIEU KE HOACH  2015 (KTN 6.11 sua)" xfId="7187" xr:uid="{00000000-0005-0000-0000-00007A1D0000}"/>
    <cellStyle name="T_tien2004_KH Von 2012 gui BKH 1" xfId="7188" xr:uid="{00000000-0005-0000-0000-00007B1D0000}"/>
    <cellStyle name="T_tien2004_KH Von 2012 gui BKH 1 2" xfId="7189" xr:uid="{00000000-0005-0000-0000-00007C1D0000}"/>
    <cellStyle name="T_tien2004_KH Von 2012 gui BKH 1_BIEU KE HOACH  2015 (KTN 6.11 sua)" xfId="7190" xr:uid="{00000000-0005-0000-0000-00007D1D0000}"/>
    <cellStyle name="T_tien2004_QD ke hoach dau thau" xfId="7191" xr:uid="{00000000-0005-0000-0000-00007E1D0000}"/>
    <cellStyle name="T_tien2004_QD ke hoach dau thau 2" xfId="7192" xr:uid="{00000000-0005-0000-0000-00007F1D0000}"/>
    <cellStyle name="T_tien2004_QD ke hoach dau thau_BIEU KE HOACH  2015 (KTN 6.11 sua)" xfId="7193" xr:uid="{00000000-0005-0000-0000-0000801D0000}"/>
    <cellStyle name="T_tien2004_Tienluong" xfId="7194" xr:uid="{00000000-0005-0000-0000-0000811D0000}"/>
    <cellStyle name="T_tien2004_Tienluong 2" xfId="7195" xr:uid="{00000000-0005-0000-0000-0000821D0000}"/>
    <cellStyle name="T_tien2004_Tienluong_BIEU KE HOACH  2015 (KTN 6.11 sua)" xfId="7196" xr:uid="{00000000-0005-0000-0000-0000831D0000}"/>
    <cellStyle name="T_tien2004_tinh toan hoang ha" xfId="7197" xr:uid="{00000000-0005-0000-0000-0000841D0000}"/>
    <cellStyle name="T_tien2004_tinh toan hoang ha 2" xfId="7198" xr:uid="{00000000-0005-0000-0000-0000851D0000}"/>
    <cellStyle name="T_tien2004_tinh toan hoang ha_BIEU KE HOACH  2015 (KTN 6.11 sua)" xfId="7199" xr:uid="{00000000-0005-0000-0000-0000861D0000}"/>
    <cellStyle name="T_tien2004_Tong von ĐTPT" xfId="7200" xr:uid="{00000000-0005-0000-0000-0000871D0000}"/>
    <cellStyle name="T_tien2004_Tong von ĐTPT 2" xfId="7201" xr:uid="{00000000-0005-0000-0000-0000881D0000}"/>
    <cellStyle name="T_tien2004_Tong von ĐTPT_BIEU KE HOACH  2015 (KTN 6.11 sua)" xfId="7202" xr:uid="{00000000-0005-0000-0000-0000891D0000}"/>
    <cellStyle name="T_Tienluong" xfId="7203" xr:uid="{00000000-0005-0000-0000-00008A1D0000}"/>
    <cellStyle name="T_Tienluong 2" xfId="7204" xr:uid="{00000000-0005-0000-0000-00008B1D0000}"/>
    <cellStyle name="T_Tienluong_BIEU KE HOACH  2015 (KTN 6.11 sua)" xfId="7205" xr:uid="{00000000-0005-0000-0000-00008C1D0000}"/>
    <cellStyle name="T_tinh toan hoang ha" xfId="7206" xr:uid="{00000000-0005-0000-0000-00008D1D0000}"/>
    <cellStyle name="T_tinh toan hoang ha 2" xfId="7207" xr:uid="{00000000-0005-0000-0000-00008E1D0000}"/>
    <cellStyle name="T_tinh toan hoang ha_BIEU KE HOACH  2015 (KTN 6.11 sua)" xfId="7208" xr:uid="{00000000-0005-0000-0000-00008F1D0000}"/>
    <cellStyle name="T_TINH TOAN THUY LUC" xfId="7209" xr:uid="{00000000-0005-0000-0000-0000901D0000}"/>
    <cellStyle name="T_TINH TOAN THUY LUC 2" xfId="7210" xr:uid="{00000000-0005-0000-0000-0000911D0000}"/>
    <cellStyle name="T_TINH TOAN THUY LUC_BIEU KE HOACH  2015 (KTN 6.11 sua)" xfId="7211" xr:uid="{00000000-0005-0000-0000-0000921D0000}"/>
    <cellStyle name="T_TINH TOAN THUY LUC_GVL" xfId="7212" xr:uid="{00000000-0005-0000-0000-0000931D0000}"/>
    <cellStyle name="T_TINH TOAN THUY LUC_GVL 2" xfId="7213" xr:uid="{00000000-0005-0000-0000-0000941D0000}"/>
    <cellStyle name="T_TINH TOAN THUY LUC_GVL_BIEU KE HOACH  2015 (KTN 6.11 sua)" xfId="7214" xr:uid="{00000000-0005-0000-0000-0000951D0000}"/>
    <cellStyle name="T_TINH TOAN THUY LUC_Ke hoach 2010 (theo doi 11-8-2010)" xfId="7215" xr:uid="{00000000-0005-0000-0000-0000961D0000}"/>
    <cellStyle name="T_TINH TOAN THUY LUC_Ke hoach 2010 (theo doi 11-8-2010) 2" xfId="8630" xr:uid="{00000000-0005-0000-0000-0000971D0000}"/>
    <cellStyle name="T_TINH TOAN THUY LUC_Ke hoach 2010 (theo doi 11-8-2010)_CT 134" xfId="7216" xr:uid="{00000000-0005-0000-0000-0000981D0000}"/>
    <cellStyle name="T_Tong DT_Then Thau26-09" xfId="7217" xr:uid="{00000000-0005-0000-0000-0000991D0000}"/>
    <cellStyle name="T_Tong DT_Then Thau26-09 2" xfId="7218" xr:uid="{00000000-0005-0000-0000-00009A1D0000}"/>
    <cellStyle name="T_Tong DT_Then Thau26-09_BIEU KE HOACH  2015 (KTN 6.11 sua)" xfId="7219" xr:uid="{00000000-0005-0000-0000-00009B1D0000}"/>
    <cellStyle name="T_Tong hop  " xfId="7220" xr:uid="{00000000-0005-0000-0000-00009C1D0000}"/>
    <cellStyle name="T_Tong hop gia tri" xfId="7221" xr:uid="{00000000-0005-0000-0000-00009D1D0000}"/>
    <cellStyle name="T_Tong hop gia tri 2" xfId="7222" xr:uid="{00000000-0005-0000-0000-00009E1D0000}"/>
    <cellStyle name="T_Tong hop gia tri_BIEU KE HOACH  2015 (KTN 6.11 sua)" xfId="7223" xr:uid="{00000000-0005-0000-0000-00009F1D0000}"/>
    <cellStyle name="T_Tong von ĐTPT" xfId="7224" xr:uid="{00000000-0005-0000-0000-0000A01D0000}"/>
    <cellStyle name="T_Tong von ĐTPT 2" xfId="7225" xr:uid="{00000000-0005-0000-0000-0000A11D0000}"/>
    <cellStyle name="T_Tong von ĐTPT_BIEU KE HOACH  2015 (KTN 6.11 sua)" xfId="7226" xr:uid="{00000000-0005-0000-0000-0000A21D0000}"/>
    <cellStyle name="T_TT THUY LUC HUOI DAO DANG" xfId="7227" xr:uid="{00000000-0005-0000-0000-0000A31D0000}"/>
    <cellStyle name="T_TT THUY LUC HUOI DAO DANG 2" xfId="7228" xr:uid="{00000000-0005-0000-0000-0000A41D0000}"/>
    <cellStyle name="T_TT THUY LUC HUOI DAO DANG 2 2" xfId="7229" xr:uid="{00000000-0005-0000-0000-0000A51D0000}"/>
    <cellStyle name="T_TT THUY LUC HUOI DAO DANG 2 3" xfId="7230" xr:uid="{00000000-0005-0000-0000-0000A61D0000}"/>
    <cellStyle name="T_TT THUY LUC HUOI DAO DANG 3" xfId="7231" xr:uid="{00000000-0005-0000-0000-0000A71D0000}"/>
    <cellStyle name="T_TT THUY LUC HUOI DAO DANG 4" xfId="7232" xr:uid="{00000000-0005-0000-0000-0000A81D0000}"/>
    <cellStyle name="T_TT THUY LUC HUOI DAO DANG_BIEU KE HOACH  2015 (KTN 6.11 sua)" xfId="7233" xr:uid="{00000000-0005-0000-0000-0000A91D0000}"/>
    <cellStyle name="T_TT THUY LUC HUOI DAO DANG_GVL" xfId="7234" xr:uid="{00000000-0005-0000-0000-0000AA1D0000}"/>
    <cellStyle name="T_TT THUY LUC HUOI DAO DANG_GVL 2" xfId="7235" xr:uid="{00000000-0005-0000-0000-0000AB1D0000}"/>
    <cellStyle name="T_TT THUY LUC HUOI DAO DANG_GVL 2 2" xfId="7236" xr:uid="{00000000-0005-0000-0000-0000AC1D0000}"/>
    <cellStyle name="T_TT THUY LUC HUOI DAO DANG_GVL 2 3" xfId="7237" xr:uid="{00000000-0005-0000-0000-0000AD1D0000}"/>
    <cellStyle name="T_TT THUY LUC HUOI DAO DANG_GVL 3" xfId="7238" xr:uid="{00000000-0005-0000-0000-0000AE1D0000}"/>
    <cellStyle name="T_TT THUY LUC HUOI DAO DANG_GVL 4" xfId="7239" xr:uid="{00000000-0005-0000-0000-0000AF1D0000}"/>
    <cellStyle name="T_TT THUY LUC HUOI DAO DANG_GVL_BIEU KE HOACH  2015 (KTN 6.11 sua)" xfId="7240" xr:uid="{00000000-0005-0000-0000-0000B01D0000}"/>
    <cellStyle name="T_TT THUY LUC HUOI DAO DANG_Ke hoach 2010 (theo doi 11-8-2010)" xfId="7241" xr:uid="{00000000-0005-0000-0000-0000B11D0000}"/>
    <cellStyle name="T_TT THUY LUC HUOI DAO DANG_Ke hoach 2010 (theo doi 11-8-2010) 2" xfId="7242" xr:uid="{00000000-0005-0000-0000-0000B21D0000}"/>
    <cellStyle name="T_TT THUY LUC HUOI DAO DANG_Ke hoach 2010 (theo doi 11-8-2010) 3" xfId="7243" xr:uid="{00000000-0005-0000-0000-0000B31D0000}"/>
    <cellStyle name="T_TT THUY LUC HUOI DAO DANG_Ke hoach 2010 (theo doi 11-8-2010)_CT 134" xfId="7244" xr:uid="{00000000-0005-0000-0000-0000B41D0000}"/>
    <cellStyle name="T_TT.Nam Tam" xfId="7245" xr:uid="{00000000-0005-0000-0000-0000B51D0000}"/>
    <cellStyle name="T_TT.Nam Tam 2" xfId="7246" xr:uid="{00000000-0005-0000-0000-0000B61D0000}"/>
    <cellStyle name="T_TT.Nam Tam 2 2" xfId="7247" xr:uid="{00000000-0005-0000-0000-0000B71D0000}"/>
    <cellStyle name="T_TT.Nam Tam 3" xfId="7248" xr:uid="{00000000-0005-0000-0000-0000B81D0000}"/>
    <cellStyle name="T_TT.Nam Tam 4" xfId="7249" xr:uid="{00000000-0005-0000-0000-0000B91D0000}"/>
    <cellStyle name="T_TT.Nam Tam_BIEU KE HOACH  2015 (KTN 6.11 sua)" xfId="7250" xr:uid="{00000000-0005-0000-0000-0000BA1D0000}"/>
    <cellStyle name="T_Viec Huy dang lam" xfId="7251" xr:uid="{00000000-0005-0000-0000-0000BB1D0000}"/>
    <cellStyle name="T_Viec Huy dang lam_CT 134" xfId="7252" xr:uid="{00000000-0005-0000-0000-0000BC1D0000}"/>
    <cellStyle name="T_ÿÿÿÿÿ" xfId="7253" xr:uid="{00000000-0005-0000-0000-0000BD1D0000}"/>
    <cellStyle name="T_ÿÿÿÿÿ 2" xfId="7254" xr:uid="{00000000-0005-0000-0000-0000BE1D0000}"/>
    <cellStyle name="T_ÿÿÿÿÿ 2 2" xfId="7255" xr:uid="{00000000-0005-0000-0000-0000BF1D0000}"/>
    <cellStyle name="T_ÿÿÿÿÿ 3" xfId="7256" xr:uid="{00000000-0005-0000-0000-0000C01D0000}"/>
    <cellStyle name="T_ÿÿÿÿÿ 4" xfId="7257" xr:uid="{00000000-0005-0000-0000-0000C11D0000}"/>
    <cellStyle name="T_ÿÿÿÿÿ_BIEU KE HOACH  2015 (KTN 6.11 sua)" xfId="7258" xr:uid="{00000000-0005-0000-0000-0000C21D0000}"/>
    <cellStyle name="TD1" xfId="7259" xr:uid="{00000000-0005-0000-0000-0000C31D0000}"/>
    <cellStyle name="TD1 2" xfId="7260" xr:uid="{00000000-0005-0000-0000-0000C41D0000}"/>
    <cellStyle name="TD1 2 2" xfId="7261" xr:uid="{00000000-0005-0000-0000-0000C51D0000}"/>
    <cellStyle name="TD1 3" xfId="7262" xr:uid="{00000000-0005-0000-0000-0000C61D0000}"/>
    <cellStyle name="tde" xfId="7263" xr:uid="{00000000-0005-0000-0000-0000C71D0000}"/>
    <cellStyle name="tde 2" xfId="7264" xr:uid="{00000000-0005-0000-0000-0000C81D0000}"/>
    <cellStyle name="tde 3" xfId="7265" xr:uid="{00000000-0005-0000-0000-0000C91D0000}"/>
    <cellStyle name="Text Indent A" xfId="7266" xr:uid="{00000000-0005-0000-0000-0000CA1D0000}"/>
    <cellStyle name="Text Indent A 2" xfId="7267" xr:uid="{00000000-0005-0000-0000-0000CB1D0000}"/>
    <cellStyle name="Text Indent A 3" xfId="7268" xr:uid="{00000000-0005-0000-0000-0000CC1D0000}"/>
    <cellStyle name="Text Indent B" xfId="7269" xr:uid="{00000000-0005-0000-0000-0000CD1D0000}"/>
    <cellStyle name="Text Indent B 2" xfId="7270" xr:uid="{00000000-0005-0000-0000-0000CE1D0000}"/>
    <cellStyle name="Text Indent B 2 2" xfId="7271" xr:uid="{00000000-0005-0000-0000-0000CF1D0000}"/>
    <cellStyle name="Text Indent B 2 3" xfId="7272" xr:uid="{00000000-0005-0000-0000-0000D01D0000}"/>
    <cellStyle name="Text Indent B 3" xfId="7273" xr:uid="{00000000-0005-0000-0000-0000D11D0000}"/>
    <cellStyle name="Text Indent B 4" xfId="7274" xr:uid="{00000000-0005-0000-0000-0000D21D0000}"/>
    <cellStyle name="Text Indent C" xfId="7275" xr:uid="{00000000-0005-0000-0000-0000D31D0000}"/>
    <cellStyle name="Text Indent C 2" xfId="7276" xr:uid="{00000000-0005-0000-0000-0000D41D0000}"/>
    <cellStyle name="Text Indent C 2 2" xfId="7277" xr:uid="{00000000-0005-0000-0000-0000D51D0000}"/>
    <cellStyle name="Text Indent C 2 3" xfId="7278" xr:uid="{00000000-0005-0000-0000-0000D61D0000}"/>
    <cellStyle name="Text Indent C 3" xfId="7279" xr:uid="{00000000-0005-0000-0000-0000D71D0000}"/>
    <cellStyle name="Text Indent C 4" xfId="7280" xr:uid="{00000000-0005-0000-0000-0000D81D0000}"/>
    <cellStyle name="th" xfId="7281" xr:uid="{00000000-0005-0000-0000-0000D91D0000}"/>
    <cellStyle name="þ_x001d_" xfId="8631" xr:uid="{00000000-0005-0000-0000-0000DA1D0000}"/>
    <cellStyle name="th 10" xfId="7282" xr:uid="{00000000-0005-0000-0000-0000DB1D0000}"/>
    <cellStyle name="þ_x001d_ 10" xfId="7283" xr:uid="{00000000-0005-0000-0000-0000DC1D0000}"/>
    <cellStyle name="th 11" xfId="7284" xr:uid="{00000000-0005-0000-0000-0000DD1D0000}"/>
    <cellStyle name="þ_x001d_ 11" xfId="7285" xr:uid="{00000000-0005-0000-0000-0000DE1D0000}"/>
    <cellStyle name="th 12" xfId="7286" xr:uid="{00000000-0005-0000-0000-0000DF1D0000}"/>
    <cellStyle name="þ_x001d_ 12" xfId="7287" xr:uid="{00000000-0005-0000-0000-0000E01D0000}"/>
    <cellStyle name="th 13" xfId="7288" xr:uid="{00000000-0005-0000-0000-0000E11D0000}"/>
    <cellStyle name="þ_x001d_ 13" xfId="7289" xr:uid="{00000000-0005-0000-0000-0000E21D0000}"/>
    <cellStyle name="th 14" xfId="7290" xr:uid="{00000000-0005-0000-0000-0000E31D0000}"/>
    <cellStyle name="þ_x001d_ 14" xfId="7291" xr:uid="{00000000-0005-0000-0000-0000E41D0000}"/>
    <cellStyle name="th 15" xfId="7292" xr:uid="{00000000-0005-0000-0000-0000E51D0000}"/>
    <cellStyle name="þ_x001d_ 15" xfId="7293" xr:uid="{00000000-0005-0000-0000-0000E61D0000}"/>
    <cellStyle name="th 16" xfId="7294" xr:uid="{00000000-0005-0000-0000-0000E71D0000}"/>
    <cellStyle name="þ_x001d_ 16" xfId="7295" xr:uid="{00000000-0005-0000-0000-0000E81D0000}"/>
    <cellStyle name="th 17" xfId="7296" xr:uid="{00000000-0005-0000-0000-0000E91D0000}"/>
    <cellStyle name="þ_x001d_ 17" xfId="7297" xr:uid="{00000000-0005-0000-0000-0000EA1D0000}"/>
    <cellStyle name="th 18" xfId="7298" xr:uid="{00000000-0005-0000-0000-0000EB1D0000}"/>
    <cellStyle name="þ_x001d_ 18" xfId="7299" xr:uid="{00000000-0005-0000-0000-0000EC1D0000}"/>
    <cellStyle name="th 19" xfId="7300" xr:uid="{00000000-0005-0000-0000-0000ED1D0000}"/>
    <cellStyle name="þ_x001d_ 19" xfId="7301" xr:uid="{00000000-0005-0000-0000-0000EE1D0000}"/>
    <cellStyle name="þ 2" xfId="7302" xr:uid="{00000000-0005-0000-0000-0000EF1D0000}"/>
    <cellStyle name="þ_x001d_ 2" xfId="7303" xr:uid="{00000000-0005-0000-0000-0000F01D0000}"/>
    <cellStyle name="þ 2 2" xfId="7304" xr:uid="{00000000-0005-0000-0000-0000F11D0000}"/>
    <cellStyle name="þ_x001d_ 2 2" xfId="7305" xr:uid="{00000000-0005-0000-0000-0000F21D0000}"/>
    <cellStyle name="th 20" xfId="7306" xr:uid="{00000000-0005-0000-0000-0000F31D0000}"/>
    <cellStyle name="þ_x001d_ 20" xfId="7307" xr:uid="{00000000-0005-0000-0000-0000F41D0000}"/>
    <cellStyle name="th 21" xfId="7308" xr:uid="{00000000-0005-0000-0000-0000F51D0000}"/>
    <cellStyle name="þ_x001d_ 21" xfId="7309" xr:uid="{00000000-0005-0000-0000-0000F61D0000}"/>
    <cellStyle name="th 22" xfId="7310" xr:uid="{00000000-0005-0000-0000-0000F71D0000}"/>
    <cellStyle name="þ_x001d_ 22" xfId="7311" xr:uid="{00000000-0005-0000-0000-0000F81D0000}"/>
    <cellStyle name="th 23" xfId="7312" xr:uid="{00000000-0005-0000-0000-0000F91D0000}"/>
    <cellStyle name="þ_x001d_ 23" xfId="7313" xr:uid="{00000000-0005-0000-0000-0000FA1D0000}"/>
    <cellStyle name="th 24" xfId="7314" xr:uid="{00000000-0005-0000-0000-0000FB1D0000}"/>
    <cellStyle name="þ_x001d_ 24" xfId="7315" xr:uid="{00000000-0005-0000-0000-0000FC1D0000}"/>
    <cellStyle name="th 25" xfId="7316" xr:uid="{00000000-0005-0000-0000-0000FD1D0000}"/>
    <cellStyle name="þ_x001d_ 25" xfId="7317" xr:uid="{00000000-0005-0000-0000-0000FE1D0000}"/>
    <cellStyle name="th 26" xfId="7318" xr:uid="{00000000-0005-0000-0000-0000FF1D0000}"/>
    <cellStyle name="þ_x001d_ 26" xfId="7319" xr:uid="{00000000-0005-0000-0000-0000001E0000}"/>
    <cellStyle name="th 27" xfId="7320" xr:uid="{00000000-0005-0000-0000-0000011E0000}"/>
    <cellStyle name="þ_x001d_ 27" xfId="7321" xr:uid="{00000000-0005-0000-0000-0000021E0000}"/>
    <cellStyle name="th 28" xfId="7322" xr:uid="{00000000-0005-0000-0000-0000031E0000}"/>
    <cellStyle name="þ_x001d_ 28" xfId="7323" xr:uid="{00000000-0005-0000-0000-0000041E0000}"/>
    <cellStyle name="th 29" xfId="7324" xr:uid="{00000000-0005-0000-0000-0000051E0000}"/>
    <cellStyle name="þ_x001d_ 29" xfId="7325" xr:uid="{00000000-0005-0000-0000-0000061E0000}"/>
    <cellStyle name="th 3" xfId="7326" xr:uid="{00000000-0005-0000-0000-0000071E0000}"/>
    <cellStyle name="þ_x001d_ 3" xfId="7327" xr:uid="{00000000-0005-0000-0000-0000081E0000}"/>
    <cellStyle name="þ_x001d_ 3 2" xfId="7328" xr:uid="{00000000-0005-0000-0000-0000091E0000}"/>
    <cellStyle name="th 30" xfId="7329" xr:uid="{00000000-0005-0000-0000-00000A1E0000}"/>
    <cellStyle name="þ_x001d_ 30" xfId="7330" xr:uid="{00000000-0005-0000-0000-00000B1E0000}"/>
    <cellStyle name="th 31" xfId="7331" xr:uid="{00000000-0005-0000-0000-00000C1E0000}"/>
    <cellStyle name="þ_x001d_ 31" xfId="7332" xr:uid="{00000000-0005-0000-0000-00000D1E0000}"/>
    <cellStyle name="th 32" xfId="7333" xr:uid="{00000000-0005-0000-0000-00000E1E0000}"/>
    <cellStyle name="þ_x001d_ 32" xfId="7334" xr:uid="{00000000-0005-0000-0000-00000F1E0000}"/>
    <cellStyle name="th 33" xfId="7335" xr:uid="{00000000-0005-0000-0000-0000101E0000}"/>
    <cellStyle name="þ_x001d_ 33" xfId="7336" xr:uid="{00000000-0005-0000-0000-0000111E0000}"/>
    <cellStyle name="th 34" xfId="7337" xr:uid="{00000000-0005-0000-0000-0000121E0000}"/>
    <cellStyle name="þ_x001d_ 34" xfId="7338" xr:uid="{00000000-0005-0000-0000-0000131E0000}"/>
    <cellStyle name="th 35" xfId="7339" xr:uid="{00000000-0005-0000-0000-0000141E0000}"/>
    <cellStyle name="þ_x001d_ 35" xfId="7340" xr:uid="{00000000-0005-0000-0000-0000151E0000}"/>
    <cellStyle name="th 36" xfId="7341" xr:uid="{00000000-0005-0000-0000-0000161E0000}"/>
    <cellStyle name="þ_x001d_ 36" xfId="7342" xr:uid="{00000000-0005-0000-0000-0000171E0000}"/>
    <cellStyle name="th 37" xfId="7343" xr:uid="{00000000-0005-0000-0000-0000181E0000}"/>
    <cellStyle name="þ_x001d_ 37" xfId="7344" xr:uid="{00000000-0005-0000-0000-0000191E0000}"/>
    <cellStyle name="th 38" xfId="7345" xr:uid="{00000000-0005-0000-0000-00001A1E0000}"/>
    <cellStyle name="þ_x001d_ 38" xfId="7346" xr:uid="{00000000-0005-0000-0000-00001B1E0000}"/>
    <cellStyle name="th 39" xfId="7347" xr:uid="{00000000-0005-0000-0000-00001C1E0000}"/>
    <cellStyle name="þ_x001d_ 39" xfId="7348" xr:uid="{00000000-0005-0000-0000-00001D1E0000}"/>
    <cellStyle name="th 4" xfId="7349" xr:uid="{00000000-0005-0000-0000-00001E1E0000}"/>
    <cellStyle name="þ_x001d_ 4" xfId="7350" xr:uid="{00000000-0005-0000-0000-00001F1E0000}"/>
    <cellStyle name="th 40" xfId="7351" xr:uid="{00000000-0005-0000-0000-0000201E0000}"/>
    <cellStyle name="þ_x001d_ 40" xfId="7352" xr:uid="{00000000-0005-0000-0000-0000211E0000}"/>
    <cellStyle name="th 41" xfId="7353" xr:uid="{00000000-0005-0000-0000-0000221E0000}"/>
    <cellStyle name="þ_x001d_ 41" xfId="7354" xr:uid="{00000000-0005-0000-0000-0000231E0000}"/>
    <cellStyle name="th 42" xfId="7355" xr:uid="{00000000-0005-0000-0000-0000241E0000}"/>
    <cellStyle name="þ_x001d_ 42" xfId="7356" xr:uid="{00000000-0005-0000-0000-0000251E0000}"/>
    <cellStyle name="th 43" xfId="7357" xr:uid="{00000000-0005-0000-0000-0000261E0000}"/>
    <cellStyle name="þ_x001d_ 43" xfId="7358" xr:uid="{00000000-0005-0000-0000-0000271E0000}"/>
    <cellStyle name="th 44" xfId="7359" xr:uid="{00000000-0005-0000-0000-0000281E0000}"/>
    <cellStyle name="þ_x001d_ 44" xfId="7360" xr:uid="{00000000-0005-0000-0000-0000291E0000}"/>
    <cellStyle name="th 45" xfId="7361" xr:uid="{00000000-0005-0000-0000-00002A1E0000}"/>
    <cellStyle name="þ_x001d_ 45" xfId="7362" xr:uid="{00000000-0005-0000-0000-00002B1E0000}"/>
    <cellStyle name="th 46" xfId="7363" xr:uid="{00000000-0005-0000-0000-00002C1E0000}"/>
    <cellStyle name="þ_x001d_ 46" xfId="7364" xr:uid="{00000000-0005-0000-0000-00002D1E0000}"/>
    <cellStyle name="th 47" xfId="7365" xr:uid="{00000000-0005-0000-0000-00002E1E0000}"/>
    <cellStyle name="þ_x001d_ 47" xfId="7366" xr:uid="{00000000-0005-0000-0000-00002F1E0000}"/>
    <cellStyle name="th 48" xfId="7367" xr:uid="{00000000-0005-0000-0000-0000301E0000}"/>
    <cellStyle name="þ_x001d_ 48" xfId="7368" xr:uid="{00000000-0005-0000-0000-0000311E0000}"/>
    <cellStyle name="th 49" xfId="7369" xr:uid="{00000000-0005-0000-0000-0000321E0000}"/>
    <cellStyle name="þ_x001d_ 49" xfId="7370" xr:uid="{00000000-0005-0000-0000-0000331E0000}"/>
    <cellStyle name="th 5" xfId="7371" xr:uid="{00000000-0005-0000-0000-0000341E0000}"/>
    <cellStyle name="þ_x001d_ 5" xfId="7372" xr:uid="{00000000-0005-0000-0000-0000351E0000}"/>
    <cellStyle name="th 50" xfId="7373" xr:uid="{00000000-0005-0000-0000-0000361E0000}"/>
    <cellStyle name="þ_x001d_ 50" xfId="7374" xr:uid="{00000000-0005-0000-0000-0000371E0000}"/>
    <cellStyle name="th 51" xfId="7375" xr:uid="{00000000-0005-0000-0000-0000381E0000}"/>
    <cellStyle name="þ_x001d_ 51" xfId="7376" xr:uid="{00000000-0005-0000-0000-0000391E0000}"/>
    <cellStyle name="th 52" xfId="7377" xr:uid="{00000000-0005-0000-0000-00003A1E0000}"/>
    <cellStyle name="þ_x001d_ 52" xfId="7378" xr:uid="{00000000-0005-0000-0000-00003B1E0000}"/>
    <cellStyle name="th 53" xfId="7379" xr:uid="{00000000-0005-0000-0000-00003C1E0000}"/>
    <cellStyle name="þ_x001d_ 53" xfId="7380" xr:uid="{00000000-0005-0000-0000-00003D1E0000}"/>
    <cellStyle name="th 54" xfId="7381" xr:uid="{00000000-0005-0000-0000-00003E1E0000}"/>
    <cellStyle name="þ_x001d_ 54" xfId="7382" xr:uid="{00000000-0005-0000-0000-00003F1E0000}"/>
    <cellStyle name="th 55" xfId="7383" xr:uid="{00000000-0005-0000-0000-0000401E0000}"/>
    <cellStyle name="þ_x001d_ 55" xfId="7384" xr:uid="{00000000-0005-0000-0000-0000411E0000}"/>
    <cellStyle name="th 56" xfId="7385" xr:uid="{00000000-0005-0000-0000-0000421E0000}"/>
    <cellStyle name="þ_x001d_ 56" xfId="7386" xr:uid="{00000000-0005-0000-0000-0000431E0000}"/>
    <cellStyle name="th 57" xfId="7387" xr:uid="{00000000-0005-0000-0000-0000441E0000}"/>
    <cellStyle name="þ_x001d_ 57" xfId="7388" xr:uid="{00000000-0005-0000-0000-0000451E0000}"/>
    <cellStyle name="th 58" xfId="7389" xr:uid="{00000000-0005-0000-0000-0000461E0000}"/>
    <cellStyle name="þ_x001d_ 58" xfId="7390" xr:uid="{00000000-0005-0000-0000-0000471E0000}"/>
    <cellStyle name="th 59" xfId="7391" xr:uid="{00000000-0005-0000-0000-0000481E0000}"/>
    <cellStyle name="þ_x001d_ 59" xfId="7392" xr:uid="{00000000-0005-0000-0000-0000491E0000}"/>
    <cellStyle name="th 6" xfId="7393" xr:uid="{00000000-0005-0000-0000-00004A1E0000}"/>
    <cellStyle name="þ_x001d_ 6" xfId="7394" xr:uid="{00000000-0005-0000-0000-00004B1E0000}"/>
    <cellStyle name="th 60" xfId="7395" xr:uid="{00000000-0005-0000-0000-00004C1E0000}"/>
    <cellStyle name="þ_x001d_ 60" xfId="7396" xr:uid="{00000000-0005-0000-0000-00004D1E0000}"/>
    <cellStyle name="þ_x001d_ 61" xfId="7397" xr:uid="{00000000-0005-0000-0000-00004E1E0000}"/>
    <cellStyle name="th 7" xfId="7398" xr:uid="{00000000-0005-0000-0000-00004F1E0000}"/>
    <cellStyle name="þ_x001d_ 7" xfId="7399" xr:uid="{00000000-0005-0000-0000-0000501E0000}"/>
    <cellStyle name="th 8" xfId="7400" xr:uid="{00000000-0005-0000-0000-0000511E0000}"/>
    <cellStyle name="þ_x001d_ 8" xfId="7401" xr:uid="{00000000-0005-0000-0000-0000521E0000}"/>
    <cellStyle name="th 9" xfId="7402" xr:uid="{00000000-0005-0000-0000-0000531E0000}"/>
    <cellStyle name="þ_x001d_ 9" xfId="7403" xr:uid="{00000000-0005-0000-0000-0000541E0000}"/>
    <cellStyle name="þ_Bieu chi tieu KH 2014 (Huy-04-11)" xfId="7404" xr:uid="{00000000-0005-0000-0000-0000551E0000}"/>
    <cellStyle name="th_BIEU KE HOACH  2015 (KTN 6.11 sua)" xfId="7405" xr:uid="{00000000-0005-0000-0000-0000561E0000}"/>
    <cellStyle name="þ_x001d__BIEU KE HOACH  2015 (KTN 6.11 sua)" xfId="7406" xr:uid="{00000000-0005-0000-0000-0000571E0000}"/>
    <cellStyle name="th_Copy of BIEU BC 5 NAMcn (3-3)guikh-QLCN" xfId="8632" xr:uid="{00000000-0005-0000-0000-0000581E0000}"/>
    <cellStyle name="þ_Copy of Biểu BC điều chỉnh chỉ tiêu NN các huyện chia tách 404 ngay 23.5" xfId="7407" xr:uid="{00000000-0005-0000-0000-0000591E0000}"/>
    <cellStyle name="þ_Copy of Biểu BC điều chỉnh chỉ tiêu NN các huyện chia tách 404 ngay 23.5 2" xfId="7408" xr:uid="{00000000-0005-0000-0000-00005A1E0000}"/>
    <cellStyle name="þ_Copy of Biểu BC điều chỉnh chỉ tiêu NN các huyện chia tách 404 ngay 23.5 3" xfId="7409" xr:uid="{00000000-0005-0000-0000-00005B1E0000}"/>
    <cellStyle name="þ_Dự kiến danh mục đầu tư NTM năm 2015" xfId="7410" xr:uid="{00000000-0005-0000-0000-00005C1E0000}"/>
    <cellStyle name="þ_DU THAO BCKT LChâu" xfId="7411" xr:uid="{00000000-0005-0000-0000-00005D1E0000}"/>
    <cellStyle name="þ_DU THAO BCKT LChâu 2" xfId="7412" xr:uid="{00000000-0005-0000-0000-00005E1E0000}"/>
    <cellStyle name="þ_Viec Huy dang lam" xfId="7413" xr:uid="{00000000-0005-0000-0000-00005F1E0000}"/>
    <cellStyle name="than" xfId="7414" xr:uid="{00000000-0005-0000-0000-0000601E0000}"/>
    <cellStyle name="than 2" xfId="7415" xr:uid="{00000000-0005-0000-0000-0000611E0000}"/>
    <cellStyle name="than 3" xfId="7416" xr:uid="{00000000-0005-0000-0000-0000621E0000}"/>
    <cellStyle name="Thanh" xfId="7417" xr:uid="{00000000-0005-0000-0000-0000631E0000}"/>
    <cellStyle name="Thanh 2" xfId="7418" xr:uid="{00000000-0005-0000-0000-0000641E0000}"/>
    <cellStyle name="Thanh 2 2" xfId="7419" xr:uid="{00000000-0005-0000-0000-0000651E0000}"/>
    <cellStyle name="Thanh 2 3" xfId="7420" xr:uid="{00000000-0005-0000-0000-0000661E0000}"/>
    <cellStyle name="Thanh 3" xfId="7421" xr:uid="{00000000-0005-0000-0000-0000671E0000}"/>
    <cellStyle name="Thanh 4" xfId="7422" xr:uid="{00000000-0005-0000-0000-0000681E0000}"/>
    <cellStyle name="þ_x001d_ð" xfId="7423" xr:uid="{00000000-0005-0000-0000-0000691E0000}"/>
    <cellStyle name="þ_x001d_ð 2" xfId="7424" xr:uid="{00000000-0005-0000-0000-00006A1E0000}"/>
    <cellStyle name="þ_x001d_ð 2 2" xfId="7425" xr:uid="{00000000-0005-0000-0000-00006B1E0000}"/>
    <cellStyle name="þ_x001d_ð 3" xfId="7426" xr:uid="{00000000-0005-0000-0000-00006C1E0000}"/>
    <cellStyle name="þ_x001d_ð 4" xfId="7427" xr:uid="{00000000-0005-0000-0000-00006D1E0000}"/>
    <cellStyle name="þ_x001d_ð¤_x000c_¯" xfId="7428" xr:uid="{00000000-0005-0000-0000-00006E1E0000}"/>
    <cellStyle name="þ_x001d_ð¤_x000c_¯ 2" xfId="7429" xr:uid="{00000000-0005-0000-0000-00006F1E0000}"/>
    <cellStyle name="þ_x001d_ð¤_x000c_¯ 3" xfId="7430" xr:uid="{00000000-0005-0000-0000-0000701E0000}"/>
    <cellStyle name="þ_x001d_ð¤_x000c_¯þ_x0014__x000d_" xfId="7431" xr:uid="{00000000-0005-0000-0000-0000711E0000}"/>
    <cellStyle name="þ_x001d_ð¤_x000c_¯þ_x0014__x000d_ 2" xfId="7432" xr:uid="{00000000-0005-0000-0000-0000721E0000}"/>
    <cellStyle name="þ_x001d_ð¤_x000c_¯þ_x0014__x000d_ 3" xfId="7433" xr:uid="{00000000-0005-0000-0000-0000731E0000}"/>
    <cellStyle name="þ_x001d_ð¤_x000c_¯þ_x0014__x000d_¨þU" xfId="7434" xr:uid="{00000000-0005-0000-0000-0000741E0000}"/>
    <cellStyle name="þ_x001d_ð¤_x000c_¯þ_x0014__x000d_¨þU_x0001_" xfId="7435" xr:uid="{00000000-0005-0000-0000-0000751E0000}"/>
    <cellStyle name="þ_x001d_ð¤_x000c_¯þ_x0014__x000d_¨þU 10" xfId="7436" xr:uid="{00000000-0005-0000-0000-0000761E0000}"/>
    <cellStyle name="þ_x001d_ð¤_x000c_¯þ_x0014__x000d_¨þU_x0001_ 10" xfId="7437" xr:uid="{00000000-0005-0000-0000-0000771E0000}"/>
    <cellStyle name="þ_x001d_ð¤_x000c_¯þ_x0014__x000d_¨þU 11" xfId="7438" xr:uid="{00000000-0005-0000-0000-0000781E0000}"/>
    <cellStyle name="þ_x001d_ð¤_x000c_¯þ_x0014__x000d_¨þU_x0001_ 11" xfId="7439" xr:uid="{00000000-0005-0000-0000-0000791E0000}"/>
    <cellStyle name="þ_x001d_ð¤_x000c_¯þ_x0014__x000d_¨þU 12" xfId="7440" xr:uid="{00000000-0005-0000-0000-00007A1E0000}"/>
    <cellStyle name="þ_x001d_ð¤_x000c_¯þ_x0014__x000d_¨þU_x0001_ 12" xfId="7441" xr:uid="{00000000-0005-0000-0000-00007B1E0000}"/>
    <cellStyle name="þ_x001d_ð¤_x000c_¯þ_x0014__x000d_¨þU 13" xfId="7442" xr:uid="{00000000-0005-0000-0000-00007C1E0000}"/>
    <cellStyle name="þ_x001d_ð¤_x000c_¯þ_x0014__x000d_¨þU_x0001_ 13" xfId="7443" xr:uid="{00000000-0005-0000-0000-00007D1E0000}"/>
    <cellStyle name="þ_x001d_ð¤_x000c_¯þ_x0014__x000d_¨þU 14" xfId="7444" xr:uid="{00000000-0005-0000-0000-00007E1E0000}"/>
    <cellStyle name="þ_x001d_ð¤_x000c_¯þ_x0014__x000d_¨þU_x0001_ 14" xfId="7445" xr:uid="{00000000-0005-0000-0000-00007F1E0000}"/>
    <cellStyle name="þ_x001d_ð¤_x000c_¯þ_x0014__x000d_¨þU 15" xfId="7446" xr:uid="{00000000-0005-0000-0000-0000801E0000}"/>
    <cellStyle name="þ_x001d_ð¤_x000c_¯þ_x0014__x000d_¨þU_x0001_ 15" xfId="7447" xr:uid="{00000000-0005-0000-0000-0000811E0000}"/>
    <cellStyle name="þ_x001d_ð¤_x000c_¯þ_x0014__x000d_¨þU 16" xfId="7448" xr:uid="{00000000-0005-0000-0000-0000821E0000}"/>
    <cellStyle name="þ_x001d_ð¤_x000c_¯þ_x0014__x000d_¨þU_x0001_ 16" xfId="7449" xr:uid="{00000000-0005-0000-0000-0000831E0000}"/>
    <cellStyle name="þ_x001d_ð¤_x000c_¯þ_x0014__x000d_¨þU 17" xfId="7450" xr:uid="{00000000-0005-0000-0000-0000841E0000}"/>
    <cellStyle name="þ_x001d_ð¤_x000c_¯þ_x0014__x000d_¨þU_x0001_ 17" xfId="7451" xr:uid="{00000000-0005-0000-0000-0000851E0000}"/>
    <cellStyle name="þ_x001d_ð¤_x000c_¯þ_x0014__x000d_¨þU 18" xfId="7452" xr:uid="{00000000-0005-0000-0000-0000861E0000}"/>
    <cellStyle name="þ_x001d_ð¤_x000c_¯þ_x0014__x000d_¨þU_x0001_ 18" xfId="7453" xr:uid="{00000000-0005-0000-0000-0000871E0000}"/>
    <cellStyle name="þ_x001d_ð¤_x000c_¯þ_x0014__x000d_¨þU 19" xfId="7454" xr:uid="{00000000-0005-0000-0000-0000881E0000}"/>
    <cellStyle name="þ_x001d_ð¤_x000c_¯þ_x0014__x000d_¨þU_x0001_ 19" xfId="7455" xr:uid="{00000000-0005-0000-0000-0000891E0000}"/>
    <cellStyle name="þ_x001d_ð¤_x000c_¯þ_x0014__x000d_¨þU 2" xfId="7456" xr:uid="{00000000-0005-0000-0000-00008A1E0000}"/>
    <cellStyle name="þ_x001d_ð¤_x000c_¯þ_x0014__x000d_¨þU_x0001_ 2" xfId="7457" xr:uid="{00000000-0005-0000-0000-00008B1E0000}"/>
    <cellStyle name="þ_x001d_ð¤_x000c_¯þ_x0014__x000d_¨þU 20" xfId="7458" xr:uid="{00000000-0005-0000-0000-00008C1E0000}"/>
    <cellStyle name="þ_x001d_ð¤_x000c_¯þ_x0014__x000d_¨þU_x0001_ 20" xfId="7459" xr:uid="{00000000-0005-0000-0000-00008D1E0000}"/>
    <cellStyle name="þ_x001d_ð¤_x000c_¯þ_x0014__x000d_¨þU 21" xfId="7460" xr:uid="{00000000-0005-0000-0000-00008E1E0000}"/>
    <cellStyle name="þ_x001d_ð¤_x000c_¯þ_x0014__x000d_¨þU_x0001_ 21" xfId="7461" xr:uid="{00000000-0005-0000-0000-00008F1E0000}"/>
    <cellStyle name="þ_x001d_ð¤_x000c_¯þ_x0014__x000d_¨þU 22" xfId="7462" xr:uid="{00000000-0005-0000-0000-0000901E0000}"/>
    <cellStyle name="þ_x001d_ð¤_x000c_¯þ_x0014__x000d_¨þU_x0001_ 22" xfId="7463" xr:uid="{00000000-0005-0000-0000-0000911E0000}"/>
    <cellStyle name="þ_x001d_ð¤_x000c_¯þ_x0014__x000d_¨þU 23" xfId="7464" xr:uid="{00000000-0005-0000-0000-0000921E0000}"/>
    <cellStyle name="þ_x001d_ð¤_x000c_¯þ_x0014__x000d_¨þU_x0001_ 23" xfId="7465" xr:uid="{00000000-0005-0000-0000-0000931E0000}"/>
    <cellStyle name="þ_x001d_ð¤_x000c_¯þ_x0014__x000d_¨þU 24" xfId="7466" xr:uid="{00000000-0005-0000-0000-0000941E0000}"/>
    <cellStyle name="þ_x001d_ð¤_x000c_¯þ_x0014__x000d_¨þU_x0001_ 24" xfId="7467" xr:uid="{00000000-0005-0000-0000-0000951E0000}"/>
    <cellStyle name="þ_x001d_ð¤_x000c_¯þ_x0014__x000d_¨þU 25" xfId="7468" xr:uid="{00000000-0005-0000-0000-0000961E0000}"/>
    <cellStyle name="þ_x001d_ð¤_x000c_¯þ_x0014__x000d_¨þU_x0001_ 25" xfId="7469" xr:uid="{00000000-0005-0000-0000-0000971E0000}"/>
    <cellStyle name="þ_x001d_ð¤_x000c_¯þ_x0014__x000d_¨þU 26" xfId="7470" xr:uid="{00000000-0005-0000-0000-0000981E0000}"/>
    <cellStyle name="þ_x001d_ð¤_x000c_¯þ_x0014__x000d_¨þU_x0001_ 26" xfId="7471" xr:uid="{00000000-0005-0000-0000-0000991E0000}"/>
    <cellStyle name="þ_x001d_ð¤_x000c_¯þ_x0014__x000d_¨þU 27" xfId="7472" xr:uid="{00000000-0005-0000-0000-00009A1E0000}"/>
    <cellStyle name="þ_x001d_ð¤_x000c_¯þ_x0014__x000d_¨þU_x0001_ 27" xfId="7473" xr:uid="{00000000-0005-0000-0000-00009B1E0000}"/>
    <cellStyle name="þ_x001d_ð¤_x000c_¯þ_x0014__x000d_¨þU 28" xfId="7474" xr:uid="{00000000-0005-0000-0000-00009C1E0000}"/>
    <cellStyle name="þ_x001d_ð¤_x000c_¯þ_x0014__x000d_¨þU_x0001_ 28" xfId="7475" xr:uid="{00000000-0005-0000-0000-00009D1E0000}"/>
    <cellStyle name="þ_x001d_ð¤_x000c_¯þ_x0014__x000d_¨þU 29" xfId="7476" xr:uid="{00000000-0005-0000-0000-00009E1E0000}"/>
    <cellStyle name="þ_x001d_ð¤_x000c_¯þ_x0014__x000d_¨þU_x0001_ 29" xfId="7477" xr:uid="{00000000-0005-0000-0000-00009F1E0000}"/>
    <cellStyle name="þ_x001d_ð¤_x000c_¯þ_x0014__x000d_¨þU 3" xfId="7478" xr:uid="{00000000-0005-0000-0000-0000A01E0000}"/>
    <cellStyle name="þ_x001d_ð¤_x000c_¯þ_x0014__x000d_¨þU_x0001_ 3" xfId="7479" xr:uid="{00000000-0005-0000-0000-0000A11E0000}"/>
    <cellStyle name="þ_x001d_ð¤_x000c_¯þ_x0014__x000d_¨þU 30" xfId="7480" xr:uid="{00000000-0005-0000-0000-0000A21E0000}"/>
    <cellStyle name="þ_x001d_ð¤_x000c_¯þ_x0014__x000d_¨þU_x0001_ 30" xfId="7481" xr:uid="{00000000-0005-0000-0000-0000A31E0000}"/>
    <cellStyle name="þ_x001d_ð¤_x000c_¯þ_x0014__x000d_¨þU 31" xfId="7482" xr:uid="{00000000-0005-0000-0000-0000A41E0000}"/>
    <cellStyle name="þ_x001d_ð¤_x000c_¯þ_x0014__x000d_¨þU_x0001_ 31" xfId="7483" xr:uid="{00000000-0005-0000-0000-0000A51E0000}"/>
    <cellStyle name="þ_x001d_ð¤_x000c_¯þ_x0014__x000d_¨þU 32" xfId="7484" xr:uid="{00000000-0005-0000-0000-0000A61E0000}"/>
    <cellStyle name="þ_x001d_ð¤_x000c_¯þ_x0014__x000d_¨þU_x0001_ 32" xfId="7485" xr:uid="{00000000-0005-0000-0000-0000A71E0000}"/>
    <cellStyle name="þ_x001d_ð¤_x000c_¯þ_x0014__x000d_¨þU 33" xfId="7486" xr:uid="{00000000-0005-0000-0000-0000A81E0000}"/>
    <cellStyle name="þ_x001d_ð¤_x000c_¯þ_x0014__x000d_¨þU_x0001_ 33" xfId="7487" xr:uid="{00000000-0005-0000-0000-0000A91E0000}"/>
    <cellStyle name="þ_x001d_ð¤_x000c_¯þ_x0014__x000d_¨þU 34" xfId="7488" xr:uid="{00000000-0005-0000-0000-0000AA1E0000}"/>
    <cellStyle name="þ_x001d_ð¤_x000c_¯þ_x0014__x000d_¨þU_x0001_ 34" xfId="7489" xr:uid="{00000000-0005-0000-0000-0000AB1E0000}"/>
    <cellStyle name="þ_x001d_ð¤_x000c_¯þ_x0014__x000d_¨þU 35" xfId="7490" xr:uid="{00000000-0005-0000-0000-0000AC1E0000}"/>
    <cellStyle name="þ_x001d_ð¤_x000c_¯þ_x0014__x000d_¨þU_x0001_ 35" xfId="7491" xr:uid="{00000000-0005-0000-0000-0000AD1E0000}"/>
    <cellStyle name="þ_x001d_ð¤_x000c_¯þ_x0014__x000d_¨þU 36" xfId="7492" xr:uid="{00000000-0005-0000-0000-0000AE1E0000}"/>
    <cellStyle name="þ_x001d_ð¤_x000c_¯þ_x0014__x000d_¨þU_x0001_ 36" xfId="7493" xr:uid="{00000000-0005-0000-0000-0000AF1E0000}"/>
    <cellStyle name="þ_x001d_ð¤_x000c_¯þ_x0014__x000d_¨þU 37" xfId="7494" xr:uid="{00000000-0005-0000-0000-0000B01E0000}"/>
    <cellStyle name="þ_x001d_ð¤_x000c_¯þ_x0014__x000d_¨þU_x0001_ 37" xfId="7495" xr:uid="{00000000-0005-0000-0000-0000B11E0000}"/>
    <cellStyle name="þ_x001d_ð¤_x000c_¯þ_x0014__x000d_¨þU 38" xfId="7496" xr:uid="{00000000-0005-0000-0000-0000B21E0000}"/>
    <cellStyle name="þ_x001d_ð¤_x000c_¯þ_x0014__x000d_¨þU_x0001_ 38" xfId="7497" xr:uid="{00000000-0005-0000-0000-0000B31E0000}"/>
    <cellStyle name="þ_x001d_ð¤_x000c_¯þ_x0014__x000d_¨þU 39" xfId="7498" xr:uid="{00000000-0005-0000-0000-0000B41E0000}"/>
    <cellStyle name="þ_x001d_ð¤_x000c_¯þ_x0014__x000d_¨þU_x0001_ 39" xfId="7499" xr:uid="{00000000-0005-0000-0000-0000B51E0000}"/>
    <cellStyle name="þ_x001d_ð¤_x000c_¯þ_x0014__x000d_¨þU 4" xfId="7500" xr:uid="{00000000-0005-0000-0000-0000B61E0000}"/>
    <cellStyle name="þ_x001d_ð¤_x000c_¯þ_x0014__x000d_¨þU_x0001_ 4" xfId="7501" xr:uid="{00000000-0005-0000-0000-0000B71E0000}"/>
    <cellStyle name="þ_x001d_ð¤_x000c_¯þ_x0014__x000d_¨þU 40" xfId="7502" xr:uid="{00000000-0005-0000-0000-0000B81E0000}"/>
    <cellStyle name="þ_x001d_ð¤_x000c_¯þ_x0014__x000d_¨þU_x0001_ 40" xfId="7503" xr:uid="{00000000-0005-0000-0000-0000B91E0000}"/>
    <cellStyle name="þ_x001d_ð¤_x000c_¯þ_x0014__x000d_¨þU 41" xfId="7504" xr:uid="{00000000-0005-0000-0000-0000BA1E0000}"/>
    <cellStyle name="þ_x001d_ð¤_x000c_¯þ_x0014__x000d_¨þU_x0001_ 41" xfId="7505" xr:uid="{00000000-0005-0000-0000-0000BB1E0000}"/>
    <cellStyle name="þ_x001d_ð¤_x000c_¯þ_x0014__x000d_¨þU 42" xfId="7506" xr:uid="{00000000-0005-0000-0000-0000BC1E0000}"/>
    <cellStyle name="þ_x001d_ð¤_x000c_¯þ_x0014__x000d_¨þU_x0001_ 42" xfId="7507" xr:uid="{00000000-0005-0000-0000-0000BD1E0000}"/>
    <cellStyle name="þ_x001d_ð¤_x000c_¯þ_x0014__x000d_¨þU 43" xfId="7508" xr:uid="{00000000-0005-0000-0000-0000BE1E0000}"/>
    <cellStyle name="þ_x001d_ð¤_x000c_¯þ_x0014__x000d_¨þU_x0001_ 43" xfId="7509" xr:uid="{00000000-0005-0000-0000-0000BF1E0000}"/>
    <cellStyle name="þ_x001d_ð¤_x000c_¯þ_x0014__x000d_¨þU 44" xfId="7510" xr:uid="{00000000-0005-0000-0000-0000C01E0000}"/>
    <cellStyle name="þ_x001d_ð¤_x000c_¯þ_x0014__x000d_¨þU_x0001_ 44" xfId="7511" xr:uid="{00000000-0005-0000-0000-0000C11E0000}"/>
    <cellStyle name="þ_x001d_ð¤_x000c_¯þ_x0014__x000d_¨þU 45" xfId="7512" xr:uid="{00000000-0005-0000-0000-0000C21E0000}"/>
    <cellStyle name="þ_x001d_ð¤_x000c_¯þ_x0014__x000d_¨þU_x0001_ 45" xfId="7513" xr:uid="{00000000-0005-0000-0000-0000C31E0000}"/>
    <cellStyle name="þ_x001d_ð¤_x000c_¯þ_x0014__x000d_¨þU 46" xfId="7514" xr:uid="{00000000-0005-0000-0000-0000C41E0000}"/>
    <cellStyle name="þ_x001d_ð¤_x000c_¯þ_x0014__x000d_¨þU_x0001_ 46" xfId="7515" xr:uid="{00000000-0005-0000-0000-0000C51E0000}"/>
    <cellStyle name="þ_x001d_ð¤_x000c_¯þ_x0014__x000d_¨þU 47" xfId="7516" xr:uid="{00000000-0005-0000-0000-0000C61E0000}"/>
    <cellStyle name="þ_x001d_ð¤_x000c_¯þ_x0014__x000d_¨þU_x0001_ 47" xfId="7517" xr:uid="{00000000-0005-0000-0000-0000C71E0000}"/>
    <cellStyle name="þ_x001d_ð¤_x000c_¯þ_x0014__x000d_¨þU 48" xfId="7518" xr:uid="{00000000-0005-0000-0000-0000C81E0000}"/>
    <cellStyle name="þ_x001d_ð¤_x000c_¯þ_x0014__x000d_¨þU_x0001_ 48" xfId="7519" xr:uid="{00000000-0005-0000-0000-0000C91E0000}"/>
    <cellStyle name="þ_x001d_ð¤_x000c_¯þ_x0014__x000d_¨þU 49" xfId="7520" xr:uid="{00000000-0005-0000-0000-0000CA1E0000}"/>
    <cellStyle name="þ_x001d_ð¤_x000c_¯þ_x0014__x000d_¨þU_x0001_ 49" xfId="7521" xr:uid="{00000000-0005-0000-0000-0000CB1E0000}"/>
    <cellStyle name="þ_x001d_ð¤_x000c_¯þ_x0014__x000d_¨þU 5" xfId="7522" xr:uid="{00000000-0005-0000-0000-0000CC1E0000}"/>
    <cellStyle name="þ_x001d_ð¤_x000c_¯þ_x0014__x000d_¨þU_x0001_ 5" xfId="7523" xr:uid="{00000000-0005-0000-0000-0000CD1E0000}"/>
    <cellStyle name="þ_x001d_ð¤_x000c_¯þ_x0014__x000d_¨þU 50" xfId="7524" xr:uid="{00000000-0005-0000-0000-0000CE1E0000}"/>
    <cellStyle name="þ_x001d_ð¤_x000c_¯þ_x0014__x000d_¨þU_x0001_ 50" xfId="7525" xr:uid="{00000000-0005-0000-0000-0000CF1E0000}"/>
    <cellStyle name="þ_x001d_ð¤_x000c_¯þ_x0014__x000d_¨þU 51" xfId="7526" xr:uid="{00000000-0005-0000-0000-0000D01E0000}"/>
    <cellStyle name="þ_x001d_ð¤_x000c_¯þ_x0014__x000d_¨þU_x0001_ 51" xfId="7527" xr:uid="{00000000-0005-0000-0000-0000D11E0000}"/>
    <cellStyle name="þ_x001d_ð¤_x000c_¯þ_x0014__x000d_¨þU 52" xfId="7528" xr:uid="{00000000-0005-0000-0000-0000D21E0000}"/>
    <cellStyle name="þ_x001d_ð¤_x000c_¯þ_x0014__x000d_¨þU_x0001_ 52" xfId="7529" xr:uid="{00000000-0005-0000-0000-0000D31E0000}"/>
    <cellStyle name="þ_x001d_ð¤_x000c_¯þ_x0014__x000d_¨þU 53" xfId="7530" xr:uid="{00000000-0005-0000-0000-0000D41E0000}"/>
    <cellStyle name="þ_x001d_ð¤_x000c_¯þ_x0014__x000d_¨þU_x0001_ 53" xfId="7531" xr:uid="{00000000-0005-0000-0000-0000D51E0000}"/>
    <cellStyle name="þ_x001d_ð¤_x000c_¯þ_x0014__x000d_¨þU 54" xfId="7532" xr:uid="{00000000-0005-0000-0000-0000D61E0000}"/>
    <cellStyle name="þ_x001d_ð¤_x000c_¯þ_x0014__x000d_¨þU_x0001_ 54" xfId="7533" xr:uid="{00000000-0005-0000-0000-0000D71E0000}"/>
    <cellStyle name="þ_x001d_ð¤_x000c_¯þ_x0014__x000d_¨þU 55" xfId="7534" xr:uid="{00000000-0005-0000-0000-0000D81E0000}"/>
    <cellStyle name="þ_x001d_ð¤_x000c_¯þ_x0014__x000d_¨þU_x0001_ 55" xfId="7535" xr:uid="{00000000-0005-0000-0000-0000D91E0000}"/>
    <cellStyle name="þ_x001d_ð¤_x000c_¯þ_x0014__x000d_¨þU 56" xfId="7536" xr:uid="{00000000-0005-0000-0000-0000DA1E0000}"/>
    <cellStyle name="þ_x001d_ð¤_x000c_¯þ_x0014__x000d_¨þU_x0001_ 56" xfId="7537" xr:uid="{00000000-0005-0000-0000-0000DB1E0000}"/>
    <cellStyle name="þ_x001d_ð¤_x000c_¯þ_x0014__x000d_¨þU 57" xfId="7538" xr:uid="{00000000-0005-0000-0000-0000DC1E0000}"/>
    <cellStyle name="þ_x001d_ð¤_x000c_¯þ_x0014__x000d_¨þU_x0001_ 57" xfId="7539" xr:uid="{00000000-0005-0000-0000-0000DD1E0000}"/>
    <cellStyle name="þ_x001d_ð¤_x000c_¯þ_x0014__x000d_¨þU 58" xfId="7540" xr:uid="{00000000-0005-0000-0000-0000DE1E0000}"/>
    <cellStyle name="þ_x001d_ð¤_x000c_¯þ_x0014__x000d_¨þU_x0001_ 58" xfId="7541" xr:uid="{00000000-0005-0000-0000-0000DF1E0000}"/>
    <cellStyle name="þ_x001d_ð¤_x000c_¯þ_x0014__x000d_¨þU 59" xfId="7542" xr:uid="{00000000-0005-0000-0000-0000E01E0000}"/>
    <cellStyle name="þ_x001d_ð¤_x000c_¯þ_x0014__x000d_¨þU_x0001_ 59" xfId="7543" xr:uid="{00000000-0005-0000-0000-0000E11E0000}"/>
    <cellStyle name="þ_x001d_ð¤_x000c_¯þ_x0014__x000d_¨þU 6" xfId="7544" xr:uid="{00000000-0005-0000-0000-0000E21E0000}"/>
    <cellStyle name="þ_x001d_ð¤_x000c_¯þ_x0014__x000d_¨þU_x0001_ 6" xfId="7545" xr:uid="{00000000-0005-0000-0000-0000E31E0000}"/>
    <cellStyle name="þ_x001d_ð¤_x000c_¯þ_x0014__x000d_¨þU 7" xfId="7546" xr:uid="{00000000-0005-0000-0000-0000E41E0000}"/>
    <cellStyle name="þ_x001d_ð¤_x000c_¯þ_x0014__x000d_¨þU_x0001_ 7" xfId="7547" xr:uid="{00000000-0005-0000-0000-0000E51E0000}"/>
    <cellStyle name="þ_x001d_ð¤_x000c_¯þ_x0014__x000d_¨þU 8" xfId="7548" xr:uid="{00000000-0005-0000-0000-0000E61E0000}"/>
    <cellStyle name="þ_x001d_ð¤_x000c_¯þ_x0014__x000d_¨þU_x0001_ 8" xfId="7549" xr:uid="{00000000-0005-0000-0000-0000E71E0000}"/>
    <cellStyle name="þ_x001d_ð¤_x000c_¯þ_x0014__x000d_¨þU 9" xfId="7550" xr:uid="{00000000-0005-0000-0000-0000E81E0000}"/>
    <cellStyle name="þ_x001d_ð¤_x000c_¯þ_x0014__x000d_¨þU_x0001_ 9" xfId="7551" xr:uid="{00000000-0005-0000-0000-0000E91E0000}"/>
    <cellStyle name="þ_x001d_ð¤_x000c_¯þ_x0014__x000d_¨þU_x0001_À_x0004_" xfId="7552" xr:uid="{00000000-0005-0000-0000-0000EA1E0000}"/>
    <cellStyle name="þ_x001d_ð¤_x000c_¯þ_x0014__x000d_¨þU_x0001_À_x0004_ 2" xfId="7553" xr:uid="{00000000-0005-0000-0000-0000EB1E0000}"/>
    <cellStyle name="þ_x001d_ð¤_x000c_¯þ_x0014__x000d_¨þU_x0001_À_x0004_ 3" xfId="7554" xr:uid="{00000000-0005-0000-0000-0000EC1E0000}"/>
    <cellStyle name="þ_x001d_ð¤_x000c_¯þ_x0014__x000d_¨þU_x0001_À_x0004_ _x0015__x000f_" xfId="7555" xr:uid="{00000000-0005-0000-0000-0000ED1E0000}"/>
    <cellStyle name="þ_x001d_ð¤_x000c_¯þ_x0014__x000d_¨þU_x0001_À_x0004_ _x0015__x000f__x0001__x0001_" xfId="7556" xr:uid="{00000000-0005-0000-0000-0000EE1E0000}"/>
    <cellStyle name="þ_x001d_ð¤_x000c_¯þ_x0014__x000d_¨þU_x0001_À_x0004_ _x0015__x000f_ 10" xfId="7557" xr:uid="{00000000-0005-0000-0000-0000EF1E0000}"/>
    <cellStyle name="þ_x001d_ð¤_x000c_¯þ_x0014__x000d_¨þU_x0001_À_x0004_ _x0015__x000f__x0001__x0001_ 10" xfId="7558" xr:uid="{00000000-0005-0000-0000-0000F01E0000}"/>
    <cellStyle name="þ_x001d_ð¤_x000c_¯þ_x0014__x000d_¨þU_x0001_À_x0004_ _x0015__x000f_ 11" xfId="7559" xr:uid="{00000000-0005-0000-0000-0000F11E0000}"/>
    <cellStyle name="þ_x001d_ð¤_x000c_¯þ_x0014__x000d_¨þU_x0001_À_x0004_ _x0015__x000f__x0001__x0001_ 11" xfId="7560" xr:uid="{00000000-0005-0000-0000-0000F21E0000}"/>
    <cellStyle name="þ_x001d_ð¤_x000c_¯þ_x0014__x000d_¨þU_x0001_À_x0004_ _x0015__x000f_ 12" xfId="7561" xr:uid="{00000000-0005-0000-0000-0000F31E0000}"/>
    <cellStyle name="þ_x001d_ð¤_x000c_¯þ_x0014__x000d_¨þU_x0001_À_x0004_ _x0015__x000f__x0001__x0001_ 12" xfId="7562" xr:uid="{00000000-0005-0000-0000-0000F41E0000}"/>
    <cellStyle name="þ_x001d_ð¤_x000c_¯þ_x0014__x000d_¨þU_x0001_À_x0004_ _x0015__x000f_ 13" xfId="7563" xr:uid="{00000000-0005-0000-0000-0000F51E0000}"/>
    <cellStyle name="þ_x001d_ð¤_x000c_¯þ_x0014__x000d_¨þU_x0001_À_x0004_ _x0015__x000f__x0001__x0001_ 13" xfId="7564" xr:uid="{00000000-0005-0000-0000-0000F61E0000}"/>
    <cellStyle name="þ_x001d_ð¤_x000c_¯þ_x0014__x000d_¨þU_x0001_À_x0004_ _x0015__x000f_ 14" xfId="7565" xr:uid="{00000000-0005-0000-0000-0000F71E0000}"/>
    <cellStyle name="þ_x001d_ð¤_x000c_¯þ_x0014__x000d_¨þU_x0001_À_x0004_ _x0015__x000f__x0001__x0001_ 14" xfId="7566" xr:uid="{00000000-0005-0000-0000-0000F81E0000}"/>
    <cellStyle name="þ_x001d_ð¤_x000c_¯þ_x0014__x000d_¨þU_x0001_À_x0004_ _x0015__x000f_ 15" xfId="7567" xr:uid="{00000000-0005-0000-0000-0000F91E0000}"/>
    <cellStyle name="þ_x001d_ð¤_x000c_¯þ_x0014__x000d_¨þU_x0001_À_x0004_ _x0015__x000f__x0001__x0001_ 15" xfId="7568" xr:uid="{00000000-0005-0000-0000-0000FA1E0000}"/>
    <cellStyle name="þ_x001d_ð¤_x000c_¯þ_x0014__x000d_¨þU_x0001_À_x0004_ _x0015__x000f_ 16" xfId="7569" xr:uid="{00000000-0005-0000-0000-0000FB1E0000}"/>
    <cellStyle name="þ_x001d_ð¤_x000c_¯þ_x0014__x000d_¨þU_x0001_À_x0004_ _x0015__x000f__x0001__x0001_ 16" xfId="7570" xr:uid="{00000000-0005-0000-0000-0000FC1E0000}"/>
    <cellStyle name="þ_x001d_ð¤_x000c_¯þ_x0014__x000d_¨þU_x0001_À_x0004_ _x0015__x000f_ 17" xfId="7571" xr:uid="{00000000-0005-0000-0000-0000FD1E0000}"/>
    <cellStyle name="þ_x001d_ð¤_x000c_¯þ_x0014__x000d_¨þU_x0001_À_x0004_ _x0015__x000f__x0001__x0001_ 17" xfId="7572" xr:uid="{00000000-0005-0000-0000-0000FE1E0000}"/>
    <cellStyle name="þ_x001d_ð¤_x000c_¯þ_x0014__x000d_¨þU_x0001_À_x0004_ _x0015__x000f_ 18" xfId="7573" xr:uid="{00000000-0005-0000-0000-0000FF1E0000}"/>
    <cellStyle name="þ_x001d_ð¤_x000c_¯þ_x0014__x000d_¨þU_x0001_À_x0004_ _x0015__x000f__x0001__x0001_ 18" xfId="7574" xr:uid="{00000000-0005-0000-0000-0000001F0000}"/>
    <cellStyle name="þ_x001d_ð¤_x000c_¯þ_x0014__x000d_¨þU_x0001_À_x0004_ _x0015__x000f_ 19" xfId="7575" xr:uid="{00000000-0005-0000-0000-0000011F0000}"/>
    <cellStyle name="þ_x001d_ð¤_x000c_¯þ_x0014__x000d_¨þU_x0001_À_x0004_ _x0015__x000f__x0001__x0001_ 19" xfId="7576" xr:uid="{00000000-0005-0000-0000-0000021F0000}"/>
    <cellStyle name="þ_x001d_ð¤_x000c_¯þ_x0014__x000d_¨þU_x0001_À_x0004_ _x0015__x000f_ 2" xfId="7577" xr:uid="{00000000-0005-0000-0000-0000031F0000}"/>
    <cellStyle name="þ_x001d_ð¤_x000c_¯þ_x0014__x000d_¨þU_x0001_À_x0004_ _x0015__x000f__x0001__x0001_ 2" xfId="7578" xr:uid="{00000000-0005-0000-0000-0000041F0000}"/>
    <cellStyle name="þ_x001d_ð¤_x000c_¯þ_x0014__x000d_¨þU_x0001_À_x0004_ _x0015__x000f_ 20" xfId="7579" xr:uid="{00000000-0005-0000-0000-0000051F0000}"/>
    <cellStyle name="þ_x001d_ð¤_x000c_¯þ_x0014__x000d_¨þU_x0001_À_x0004_ _x0015__x000f__x0001__x0001_ 20" xfId="7580" xr:uid="{00000000-0005-0000-0000-0000061F0000}"/>
    <cellStyle name="þ_x001d_ð¤_x000c_¯þ_x0014__x000d_¨þU_x0001_À_x0004_ _x0015__x000f_ 21" xfId="7581" xr:uid="{00000000-0005-0000-0000-0000071F0000}"/>
    <cellStyle name="þ_x001d_ð¤_x000c_¯þ_x0014__x000d_¨þU_x0001_À_x0004_ _x0015__x000f__x0001__x0001_ 21" xfId="7582" xr:uid="{00000000-0005-0000-0000-0000081F0000}"/>
    <cellStyle name="þ_x001d_ð¤_x000c_¯þ_x0014__x000d_¨þU_x0001_À_x0004_ _x0015__x000f_ 22" xfId="7583" xr:uid="{00000000-0005-0000-0000-0000091F0000}"/>
    <cellStyle name="þ_x001d_ð¤_x000c_¯þ_x0014__x000d_¨þU_x0001_À_x0004_ _x0015__x000f__x0001__x0001_ 22" xfId="7584" xr:uid="{00000000-0005-0000-0000-00000A1F0000}"/>
    <cellStyle name="þ_x001d_ð¤_x000c_¯þ_x0014__x000d_¨þU_x0001_À_x0004_ _x0015__x000f_ 23" xfId="7585" xr:uid="{00000000-0005-0000-0000-00000B1F0000}"/>
    <cellStyle name="þ_x001d_ð¤_x000c_¯þ_x0014__x000d_¨þU_x0001_À_x0004_ _x0015__x000f__x0001__x0001_ 23" xfId="7586" xr:uid="{00000000-0005-0000-0000-00000C1F0000}"/>
    <cellStyle name="þ_x001d_ð¤_x000c_¯þ_x0014__x000d_¨þU_x0001_À_x0004_ _x0015__x000f_ 24" xfId="7587" xr:uid="{00000000-0005-0000-0000-00000D1F0000}"/>
    <cellStyle name="þ_x001d_ð¤_x000c_¯þ_x0014__x000d_¨þU_x0001_À_x0004_ _x0015__x000f__x0001__x0001_ 24" xfId="7588" xr:uid="{00000000-0005-0000-0000-00000E1F0000}"/>
    <cellStyle name="þ_x001d_ð¤_x000c_¯þ_x0014__x000d_¨þU_x0001_À_x0004_ _x0015__x000f_ 25" xfId="7589" xr:uid="{00000000-0005-0000-0000-00000F1F0000}"/>
    <cellStyle name="þ_x001d_ð¤_x000c_¯þ_x0014__x000d_¨þU_x0001_À_x0004_ _x0015__x000f__x0001__x0001_ 25" xfId="7590" xr:uid="{00000000-0005-0000-0000-0000101F0000}"/>
    <cellStyle name="þ_x001d_ð¤_x000c_¯þ_x0014__x000d_¨þU_x0001_À_x0004_ _x0015__x000f_ 26" xfId="7591" xr:uid="{00000000-0005-0000-0000-0000111F0000}"/>
    <cellStyle name="þ_x001d_ð¤_x000c_¯þ_x0014__x000d_¨þU_x0001_À_x0004_ _x0015__x000f__x0001__x0001_ 26" xfId="7592" xr:uid="{00000000-0005-0000-0000-0000121F0000}"/>
    <cellStyle name="þ_x001d_ð¤_x000c_¯þ_x0014__x000d_¨þU_x0001_À_x0004_ _x0015__x000f_ 27" xfId="7593" xr:uid="{00000000-0005-0000-0000-0000131F0000}"/>
    <cellStyle name="þ_x001d_ð¤_x000c_¯þ_x0014__x000d_¨þU_x0001_À_x0004_ _x0015__x000f__x0001__x0001_ 27" xfId="7594" xr:uid="{00000000-0005-0000-0000-0000141F0000}"/>
    <cellStyle name="þ_x001d_ð¤_x000c_¯þ_x0014__x000d_¨þU_x0001_À_x0004_ _x0015__x000f_ 28" xfId="7595" xr:uid="{00000000-0005-0000-0000-0000151F0000}"/>
    <cellStyle name="þ_x001d_ð¤_x000c_¯þ_x0014__x000d_¨þU_x0001_À_x0004_ _x0015__x000f__x0001__x0001_ 28" xfId="7596" xr:uid="{00000000-0005-0000-0000-0000161F0000}"/>
    <cellStyle name="þ_x001d_ð¤_x000c_¯þ_x0014__x000d_¨þU_x0001_À_x0004_ _x0015__x000f_ 29" xfId="7597" xr:uid="{00000000-0005-0000-0000-0000171F0000}"/>
    <cellStyle name="þ_x001d_ð¤_x000c_¯þ_x0014__x000d_¨þU_x0001_À_x0004_ _x0015__x000f__x0001__x0001_ 29" xfId="7598" xr:uid="{00000000-0005-0000-0000-0000181F0000}"/>
    <cellStyle name="þ_x001d_ð¤_x000c_¯þ_x0014__x000d_¨þU_x0001_À_x0004_ _x0015__x000f_ 3" xfId="7599" xr:uid="{00000000-0005-0000-0000-0000191F0000}"/>
    <cellStyle name="þ_x001d_ð¤_x000c_¯þ_x0014__x000d_¨þU_x0001_À_x0004_ _x0015__x000f__x0001__x0001_ 3" xfId="7600" xr:uid="{00000000-0005-0000-0000-00001A1F0000}"/>
    <cellStyle name="þ_x001d_ð¤_x000c_¯þ_x0014__x000d_¨þU_x0001_À_x0004_ _x0015__x000f_ 30" xfId="7601" xr:uid="{00000000-0005-0000-0000-00001B1F0000}"/>
    <cellStyle name="þ_x001d_ð¤_x000c_¯þ_x0014__x000d_¨þU_x0001_À_x0004_ _x0015__x000f__x0001__x0001_ 30" xfId="7602" xr:uid="{00000000-0005-0000-0000-00001C1F0000}"/>
    <cellStyle name="þ_x001d_ð¤_x000c_¯þ_x0014__x000d_¨þU_x0001_À_x0004_ _x0015__x000f_ 31" xfId="7603" xr:uid="{00000000-0005-0000-0000-00001D1F0000}"/>
    <cellStyle name="þ_x001d_ð¤_x000c_¯þ_x0014__x000d_¨þU_x0001_À_x0004_ _x0015__x000f__x0001__x0001_ 31" xfId="7604" xr:uid="{00000000-0005-0000-0000-00001E1F0000}"/>
    <cellStyle name="þ_x001d_ð¤_x000c_¯þ_x0014__x000d_¨þU_x0001_À_x0004_ _x0015__x000f_ 32" xfId="7605" xr:uid="{00000000-0005-0000-0000-00001F1F0000}"/>
    <cellStyle name="þ_x001d_ð¤_x000c_¯þ_x0014__x000d_¨þU_x0001_À_x0004_ _x0015__x000f__x0001__x0001_ 32" xfId="7606" xr:uid="{00000000-0005-0000-0000-0000201F0000}"/>
    <cellStyle name="þ_x001d_ð¤_x000c_¯þ_x0014__x000d_¨þU_x0001_À_x0004_ _x0015__x000f_ 33" xfId="7607" xr:uid="{00000000-0005-0000-0000-0000211F0000}"/>
    <cellStyle name="þ_x001d_ð¤_x000c_¯þ_x0014__x000d_¨þU_x0001_À_x0004_ _x0015__x000f__x0001__x0001_ 33" xfId="7608" xr:uid="{00000000-0005-0000-0000-0000221F0000}"/>
    <cellStyle name="þ_x001d_ð¤_x000c_¯þ_x0014__x000d_¨þU_x0001_À_x0004_ _x0015__x000f_ 34" xfId="7609" xr:uid="{00000000-0005-0000-0000-0000231F0000}"/>
    <cellStyle name="þ_x001d_ð¤_x000c_¯þ_x0014__x000d_¨þU_x0001_À_x0004_ _x0015__x000f__x0001__x0001_ 34" xfId="7610" xr:uid="{00000000-0005-0000-0000-0000241F0000}"/>
    <cellStyle name="þ_x001d_ð¤_x000c_¯þ_x0014__x000d_¨þU_x0001_À_x0004_ _x0015__x000f_ 35" xfId="7611" xr:uid="{00000000-0005-0000-0000-0000251F0000}"/>
    <cellStyle name="þ_x001d_ð¤_x000c_¯þ_x0014__x000d_¨þU_x0001_À_x0004_ _x0015__x000f__x0001__x0001_ 35" xfId="7612" xr:uid="{00000000-0005-0000-0000-0000261F0000}"/>
    <cellStyle name="þ_x001d_ð¤_x000c_¯þ_x0014__x000d_¨þU_x0001_À_x0004_ _x0015__x000f_ 36" xfId="7613" xr:uid="{00000000-0005-0000-0000-0000271F0000}"/>
    <cellStyle name="þ_x001d_ð¤_x000c_¯þ_x0014__x000d_¨þU_x0001_À_x0004_ _x0015__x000f__x0001__x0001_ 36" xfId="7614" xr:uid="{00000000-0005-0000-0000-0000281F0000}"/>
    <cellStyle name="þ_x001d_ð¤_x000c_¯þ_x0014__x000d_¨þU_x0001_À_x0004_ _x0015__x000f_ 37" xfId="7615" xr:uid="{00000000-0005-0000-0000-0000291F0000}"/>
    <cellStyle name="þ_x001d_ð¤_x000c_¯þ_x0014__x000d_¨þU_x0001_À_x0004_ _x0015__x000f__x0001__x0001_ 37" xfId="7616" xr:uid="{00000000-0005-0000-0000-00002A1F0000}"/>
    <cellStyle name="þ_x001d_ð¤_x000c_¯þ_x0014__x000d_¨þU_x0001_À_x0004_ _x0015__x000f_ 38" xfId="7617" xr:uid="{00000000-0005-0000-0000-00002B1F0000}"/>
    <cellStyle name="þ_x001d_ð¤_x000c_¯þ_x0014__x000d_¨þU_x0001_À_x0004_ _x0015__x000f__x0001__x0001_ 38" xfId="7618" xr:uid="{00000000-0005-0000-0000-00002C1F0000}"/>
    <cellStyle name="þ_x001d_ð¤_x000c_¯þ_x0014__x000d_¨þU_x0001_À_x0004_ _x0015__x000f_ 39" xfId="7619" xr:uid="{00000000-0005-0000-0000-00002D1F0000}"/>
    <cellStyle name="þ_x001d_ð¤_x000c_¯þ_x0014__x000d_¨þU_x0001_À_x0004_ _x0015__x000f__x0001__x0001_ 39" xfId="7620" xr:uid="{00000000-0005-0000-0000-00002E1F0000}"/>
    <cellStyle name="þ_x001d_ð¤_x000c_¯þ_x0014__x000d_¨þU_x0001_À_x0004_ _x0015__x000f_ 4" xfId="7621" xr:uid="{00000000-0005-0000-0000-00002F1F0000}"/>
    <cellStyle name="þ_x001d_ð¤_x000c_¯þ_x0014__x000d_¨þU_x0001_À_x0004_ _x0015__x000f__x0001__x0001_ 4" xfId="7622" xr:uid="{00000000-0005-0000-0000-0000301F0000}"/>
    <cellStyle name="þ_x001d_ð¤_x000c_¯þ_x0014__x000d_¨þU_x0001_À_x0004_ _x0015__x000f_ 40" xfId="7623" xr:uid="{00000000-0005-0000-0000-0000311F0000}"/>
    <cellStyle name="þ_x001d_ð¤_x000c_¯þ_x0014__x000d_¨þU_x0001_À_x0004_ _x0015__x000f__x0001__x0001_ 40" xfId="7624" xr:uid="{00000000-0005-0000-0000-0000321F0000}"/>
    <cellStyle name="þ_x001d_ð¤_x000c_¯þ_x0014__x000d_¨þU_x0001_À_x0004_ _x0015__x000f_ 41" xfId="7625" xr:uid="{00000000-0005-0000-0000-0000331F0000}"/>
    <cellStyle name="þ_x001d_ð¤_x000c_¯þ_x0014__x000d_¨þU_x0001_À_x0004_ _x0015__x000f__x0001__x0001_ 41" xfId="7626" xr:uid="{00000000-0005-0000-0000-0000341F0000}"/>
    <cellStyle name="þ_x001d_ð¤_x000c_¯þ_x0014__x000d_¨þU_x0001_À_x0004_ _x0015__x000f_ 42" xfId="7627" xr:uid="{00000000-0005-0000-0000-0000351F0000}"/>
    <cellStyle name="þ_x001d_ð¤_x000c_¯þ_x0014__x000d_¨þU_x0001_À_x0004_ _x0015__x000f__x0001__x0001_ 42" xfId="7628" xr:uid="{00000000-0005-0000-0000-0000361F0000}"/>
    <cellStyle name="þ_x001d_ð¤_x000c_¯þ_x0014__x000d_¨þU_x0001_À_x0004_ _x0015__x000f_ 43" xfId="7629" xr:uid="{00000000-0005-0000-0000-0000371F0000}"/>
    <cellStyle name="þ_x001d_ð¤_x000c_¯þ_x0014__x000d_¨þU_x0001_À_x0004_ _x0015__x000f__x0001__x0001_ 43" xfId="7630" xr:uid="{00000000-0005-0000-0000-0000381F0000}"/>
    <cellStyle name="þ_x001d_ð¤_x000c_¯þ_x0014__x000d_¨þU_x0001_À_x0004_ _x0015__x000f_ 44" xfId="7631" xr:uid="{00000000-0005-0000-0000-0000391F0000}"/>
    <cellStyle name="þ_x001d_ð¤_x000c_¯þ_x0014__x000d_¨þU_x0001_À_x0004_ _x0015__x000f__x0001__x0001_ 44" xfId="7632" xr:uid="{00000000-0005-0000-0000-00003A1F0000}"/>
    <cellStyle name="þ_x001d_ð¤_x000c_¯þ_x0014__x000d_¨þU_x0001_À_x0004_ _x0015__x000f_ 45" xfId="7633" xr:uid="{00000000-0005-0000-0000-00003B1F0000}"/>
    <cellStyle name="þ_x001d_ð¤_x000c_¯þ_x0014__x000d_¨þU_x0001_À_x0004_ _x0015__x000f__x0001__x0001_ 45" xfId="7634" xr:uid="{00000000-0005-0000-0000-00003C1F0000}"/>
    <cellStyle name="þ_x001d_ð¤_x000c_¯þ_x0014__x000d_¨þU_x0001_À_x0004_ _x0015__x000f_ 46" xfId="7635" xr:uid="{00000000-0005-0000-0000-00003D1F0000}"/>
    <cellStyle name="þ_x001d_ð¤_x000c_¯þ_x0014__x000d_¨þU_x0001_À_x0004_ _x0015__x000f__x0001__x0001_ 46" xfId="7636" xr:uid="{00000000-0005-0000-0000-00003E1F0000}"/>
    <cellStyle name="þ_x001d_ð¤_x000c_¯þ_x0014__x000d_¨þU_x0001_À_x0004_ _x0015__x000f_ 47" xfId="7637" xr:uid="{00000000-0005-0000-0000-00003F1F0000}"/>
    <cellStyle name="þ_x001d_ð¤_x000c_¯þ_x0014__x000d_¨þU_x0001_À_x0004_ _x0015__x000f__x0001__x0001_ 47" xfId="7638" xr:uid="{00000000-0005-0000-0000-0000401F0000}"/>
    <cellStyle name="þ_x001d_ð¤_x000c_¯þ_x0014__x000d_¨þU_x0001_À_x0004_ _x0015__x000f_ 48" xfId="7639" xr:uid="{00000000-0005-0000-0000-0000411F0000}"/>
    <cellStyle name="þ_x001d_ð¤_x000c_¯þ_x0014__x000d_¨þU_x0001_À_x0004_ _x0015__x000f__x0001__x0001_ 48" xfId="7640" xr:uid="{00000000-0005-0000-0000-0000421F0000}"/>
    <cellStyle name="þ_x001d_ð¤_x000c_¯þ_x0014__x000d_¨þU_x0001_À_x0004_ _x0015__x000f_ 49" xfId="7641" xr:uid="{00000000-0005-0000-0000-0000431F0000}"/>
    <cellStyle name="þ_x001d_ð¤_x000c_¯þ_x0014__x000d_¨þU_x0001_À_x0004_ _x0015__x000f__x0001__x0001_ 49" xfId="7642" xr:uid="{00000000-0005-0000-0000-0000441F0000}"/>
    <cellStyle name="þ_x001d_ð¤_x000c_¯þ_x0014__x000d_¨þU_x0001_À_x0004_ _x0015__x000f_ 5" xfId="7643" xr:uid="{00000000-0005-0000-0000-0000451F0000}"/>
    <cellStyle name="þ_x001d_ð¤_x000c_¯þ_x0014__x000d_¨þU_x0001_À_x0004_ _x0015__x000f__x0001__x0001_ 5" xfId="7644" xr:uid="{00000000-0005-0000-0000-0000461F0000}"/>
    <cellStyle name="þ_x001d_ð¤_x000c_¯þ_x0014__x000d_¨þU_x0001_À_x0004_ _x0015__x000f_ 50" xfId="7645" xr:uid="{00000000-0005-0000-0000-0000471F0000}"/>
    <cellStyle name="þ_x001d_ð¤_x000c_¯þ_x0014__x000d_¨þU_x0001_À_x0004_ _x0015__x000f__x0001__x0001_ 50" xfId="7646" xr:uid="{00000000-0005-0000-0000-0000481F0000}"/>
    <cellStyle name="þ_x001d_ð¤_x000c_¯þ_x0014__x000d_¨þU_x0001_À_x0004_ _x0015__x000f_ 51" xfId="7647" xr:uid="{00000000-0005-0000-0000-0000491F0000}"/>
    <cellStyle name="þ_x001d_ð¤_x000c_¯þ_x0014__x000d_¨þU_x0001_À_x0004_ _x0015__x000f__x0001__x0001_ 51" xfId="7648" xr:uid="{00000000-0005-0000-0000-00004A1F0000}"/>
    <cellStyle name="þ_x001d_ð¤_x000c_¯þ_x0014__x000d_¨þU_x0001_À_x0004_ _x0015__x000f_ 52" xfId="7649" xr:uid="{00000000-0005-0000-0000-00004B1F0000}"/>
    <cellStyle name="þ_x001d_ð¤_x000c_¯þ_x0014__x000d_¨þU_x0001_À_x0004_ _x0015__x000f__x0001__x0001_ 52" xfId="7650" xr:uid="{00000000-0005-0000-0000-00004C1F0000}"/>
    <cellStyle name="þ_x001d_ð¤_x000c_¯þ_x0014__x000d_¨þU_x0001_À_x0004_ _x0015__x000f_ 53" xfId="7651" xr:uid="{00000000-0005-0000-0000-00004D1F0000}"/>
    <cellStyle name="þ_x001d_ð¤_x000c_¯þ_x0014__x000d_¨þU_x0001_À_x0004_ _x0015__x000f__x0001__x0001_ 53" xfId="7652" xr:uid="{00000000-0005-0000-0000-00004E1F0000}"/>
    <cellStyle name="þ_x001d_ð¤_x000c_¯þ_x0014__x000d_¨þU_x0001_À_x0004_ _x0015__x000f_ 54" xfId="7653" xr:uid="{00000000-0005-0000-0000-00004F1F0000}"/>
    <cellStyle name="þ_x001d_ð¤_x000c_¯þ_x0014__x000d_¨þU_x0001_À_x0004_ _x0015__x000f__x0001__x0001_ 54" xfId="7654" xr:uid="{00000000-0005-0000-0000-0000501F0000}"/>
    <cellStyle name="þ_x001d_ð¤_x000c_¯þ_x0014__x000d_¨þU_x0001_À_x0004_ _x0015__x000f_ 55" xfId="7655" xr:uid="{00000000-0005-0000-0000-0000511F0000}"/>
    <cellStyle name="þ_x001d_ð¤_x000c_¯þ_x0014__x000d_¨þU_x0001_À_x0004_ _x0015__x000f__x0001__x0001_ 55" xfId="7656" xr:uid="{00000000-0005-0000-0000-0000521F0000}"/>
    <cellStyle name="þ_x001d_ð¤_x000c_¯þ_x0014__x000d_¨þU_x0001_À_x0004_ _x0015__x000f_ 56" xfId="7657" xr:uid="{00000000-0005-0000-0000-0000531F0000}"/>
    <cellStyle name="þ_x001d_ð¤_x000c_¯þ_x0014__x000d_¨þU_x0001_À_x0004_ _x0015__x000f__x0001__x0001_ 56" xfId="7658" xr:uid="{00000000-0005-0000-0000-0000541F0000}"/>
    <cellStyle name="þ_x001d_ð¤_x000c_¯þ_x0014__x000d_¨þU_x0001_À_x0004_ _x0015__x000f_ 57" xfId="7659" xr:uid="{00000000-0005-0000-0000-0000551F0000}"/>
    <cellStyle name="þ_x001d_ð¤_x000c_¯þ_x0014__x000d_¨þU_x0001_À_x0004_ _x0015__x000f__x0001__x0001_ 57" xfId="7660" xr:uid="{00000000-0005-0000-0000-0000561F0000}"/>
    <cellStyle name="þ_x001d_ð¤_x000c_¯þ_x0014__x000d_¨þU_x0001_À_x0004_ _x0015__x000f_ 58" xfId="7661" xr:uid="{00000000-0005-0000-0000-0000571F0000}"/>
    <cellStyle name="þ_x001d_ð¤_x000c_¯þ_x0014__x000d_¨þU_x0001_À_x0004_ _x0015__x000f__x0001__x0001_ 58" xfId="7662" xr:uid="{00000000-0005-0000-0000-0000581F0000}"/>
    <cellStyle name="þ_x001d_ð¤_x000c_¯þ_x0014__x000d_¨þU_x0001_À_x0004_ _x0015__x000f_ 59" xfId="7663" xr:uid="{00000000-0005-0000-0000-0000591F0000}"/>
    <cellStyle name="þ_x001d_ð¤_x000c_¯þ_x0014__x000d_¨þU_x0001_À_x0004_ _x0015__x000f__x0001__x0001_ 59" xfId="7664" xr:uid="{00000000-0005-0000-0000-00005A1F0000}"/>
    <cellStyle name="þ_x001d_ð¤_x000c_¯þ_x0014__x000d_¨þU_x0001_À_x0004_ _x0015__x000f_ 6" xfId="7665" xr:uid="{00000000-0005-0000-0000-00005B1F0000}"/>
    <cellStyle name="þ_x001d_ð¤_x000c_¯þ_x0014__x000d_¨þU_x0001_À_x0004_ _x0015__x000f__x0001__x0001_ 6" xfId="7666" xr:uid="{00000000-0005-0000-0000-00005C1F0000}"/>
    <cellStyle name="þ_x001d_ð¤_x000c_¯þ_x0014__x000d_¨þU_x0001_À_x0004_ _x0015__x000f_ 7" xfId="7667" xr:uid="{00000000-0005-0000-0000-00005D1F0000}"/>
    <cellStyle name="þ_x001d_ð¤_x000c_¯þ_x0014__x000d_¨þU_x0001_À_x0004_ _x0015__x000f__x0001__x0001_ 7" xfId="7668" xr:uid="{00000000-0005-0000-0000-00005E1F0000}"/>
    <cellStyle name="þ_x001d_ð¤_x000c_¯þ_x0014__x000d_¨þU_x0001_À_x0004_ _x0015__x000f_ 8" xfId="7669" xr:uid="{00000000-0005-0000-0000-00005F1F0000}"/>
    <cellStyle name="þ_x001d_ð¤_x000c_¯þ_x0014__x000d_¨þU_x0001_À_x0004_ _x0015__x000f__x0001__x0001_ 8" xfId="7670" xr:uid="{00000000-0005-0000-0000-0000601F0000}"/>
    <cellStyle name="þ_x001d_ð¤_x000c_¯þ_x0014__x000d_¨þU_x0001_À_x0004_ _x0015__x000f_ 9" xfId="7671" xr:uid="{00000000-0005-0000-0000-0000611F0000}"/>
    <cellStyle name="þ_x001d_ð¤_x000c_¯þ_x0014__x000d_¨þU_x0001_À_x0004_ _x0015__x000f__x0001__x0001_ 9" xfId="7672" xr:uid="{00000000-0005-0000-0000-0000621F0000}"/>
    <cellStyle name="þ_x001d_ð¤_x000c_¯þ_x0014__x000d_¨þU_x0001_À_x0004_ _x0015__x000f__x0001__x0001_?_x0002_ÿÿÿÿÿÿÿÿÿÿÿÿÿÿÿ¯?(_x0002__x001d__x0017_ ???º%ÿÿÿÿ????_x0006__x0016_??????????????Í!Ë??????????           ?????           ?????????_x000d__x000d_U_x000d_H\D2_x000d_D2\DEMO.MSC_x000d_S;C:\DOS;C:\HANH\D3;C:\HANH\D2;C:\NC_x000d_????????????????????????????????????????????????????????????" xfId="7673" xr:uid="{00000000-0005-0000-0000-0000631F0000}"/>
    <cellStyle name="þ_x001d_ð¤_x000c_¯þ_x0014__x000d_¨þU_x0001_À_x0004_ _x0015__x000f__x0001__x0001_?_x0002_ÿÿÿÿÿÿÿÿÿÿÿÿÿÿÿ¯?(_x0002__x001d__x0017_ ???º%ÿÿÿÿ????_x0006__x0016_??????????????Í!Ë??????????           ?????           ?????????_x000d__x000d_U_x000d_H\D2_x000d_D2\DEMO.MSC_x000d_S;C:\DOS;C:\HANH\D3;C:\HANH\D2;C:\NC_x000d_???????????????????????????????????????????????????????????? 2" xfId="7674" xr:uid="{00000000-0005-0000-0000-0000641F0000}"/>
    <cellStyle name="þ_x001d_ð¤_x000c_¯þ_x0014__x000d_¨þU_x0001_À_x0004_ _x0015__x000f__x0001__x0001_?_x0002_ÿÿÿÿÿÿÿÿÿÿÿÿÿÿÿ¯?(_x0002__x001d__x0017_ ???º%ÿÿÿÿ????_x0006__x0016_??????????????Í!Ë??????????           ?????           ?????????_x000d__x000d_U_x000d_H\D2_x000d_D2\DEMO.MSC_x000d_S;C:\DOS;C:\HANH\D3;C:\HANH\D2;C:\NC_x000d_???????????????????????????????????????????????????????????? 3" xfId="7675" xr:uid="{00000000-0005-0000-0000-0000651F0000}"/>
    <cellStyle name="þ_x001d_ð¤_x000c_¯þ_x0014__x000d_¨þU_x0001_À_x0004_ _x0015__x000f__x0001__x0001__Book1" xfId="7676" xr:uid="{00000000-0005-0000-0000-0000661F0000}"/>
    <cellStyle name="þ_x001d_ð·" xfId="7677" xr:uid="{00000000-0005-0000-0000-0000671F0000}"/>
    <cellStyle name="þ_x001d_ð· 2" xfId="7678" xr:uid="{00000000-0005-0000-0000-0000681F0000}"/>
    <cellStyle name="þ_x001d_ð· 2 2" xfId="7679" xr:uid="{00000000-0005-0000-0000-0000691F0000}"/>
    <cellStyle name="þ_x001d_ð· 3" xfId="7680" xr:uid="{00000000-0005-0000-0000-00006A1F0000}"/>
    <cellStyle name="þ_x001d_ð· 4" xfId="7681" xr:uid="{00000000-0005-0000-0000-00006B1F0000}"/>
    <cellStyle name="þ_x001d_ð·_x000c_æ" xfId="7682" xr:uid="{00000000-0005-0000-0000-00006C1F0000}"/>
    <cellStyle name="þ_x001d_ð·_x000c_æ 2" xfId="7683" xr:uid="{00000000-0005-0000-0000-00006D1F0000}"/>
    <cellStyle name="þ_x001d_ð·_x000c_æþ" xfId="7684" xr:uid="{00000000-0005-0000-0000-00006E1F0000}"/>
    <cellStyle name="þ_x001d_ð·_x000c_æþ'" xfId="7685" xr:uid="{00000000-0005-0000-0000-00006F1F0000}"/>
    <cellStyle name="þ_x001d_ð·_x000c_æþ 2" xfId="7686" xr:uid="{00000000-0005-0000-0000-0000701F0000}"/>
    <cellStyle name="þ_x001d_ð·_x000c_æþ' 2" xfId="7687" xr:uid="{00000000-0005-0000-0000-0000711F0000}"/>
    <cellStyle name="þ_x001d_ð·_x000c_æþ'_x000d_" xfId="7688" xr:uid="{00000000-0005-0000-0000-0000721F0000}"/>
    <cellStyle name="þ_x001d_ð·_x000c_æþ'_x000d_ 2" xfId="7689" xr:uid="{00000000-0005-0000-0000-0000731F0000}"/>
    <cellStyle name="þ_x001d_ð·_x000c_æþ'_x000d_ 2 2" xfId="7690" xr:uid="{00000000-0005-0000-0000-0000741F0000}"/>
    <cellStyle name="þ_x001d_ð·_x000c_æþ'_x000d_ 3" xfId="7691" xr:uid="{00000000-0005-0000-0000-0000751F0000}"/>
    <cellStyle name="þ_x001d_ð·_x000c_æþ'_x000d_ß" xfId="7692" xr:uid="{00000000-0005-0000-0000-0000761F0000}"/>
    <cellStyle name="þ_x001d_ð·_x000c_æþ'_x000d_ß 2" xfId="7693" xr:uid="{00000000-0005-0000-0000-0000771F0000}"/>
    <cellStyle name="þ_x001d_ð·_x000c_æþ'_x000d_ßþ" xfId="7694" xr:uid="{00000000-0005-0000-0000-0000781F0000}"/>
    <cellStyle name="þ_x001d_ð·_x000c_æþ'_x000d_ßþ 2" xfId="7695" xr:uid="{00000000-0005-0000-0000-0000791F0000}"/>
    <cellStyle name="þ_x001d_ð·_x000c_æþ'_x000d_ßþU" xfId="7696" xr:uid="{00000000-0005-0000-0000-00007A1F0000}"/>
    <cellStyle name="þ_x001d_ð·_x000c_æþ'_x000d_ßþU_x0001_" xfId="7697" xr:uid="{00000000-0005-0000-0000-00007B1F0000}"/>
    <cellStyle name="þ_x001d_ð·_x000c_æþ'_x000d_ßþU 2" xfId="7698" xr:uid="{00000000-0005-0000-0000-00007C1F0000}"/>
    <cellStyle name="þ_x001d_ð·_x000c_æþ'_x000d_ßþU_x0001_ 2" xfId="7699" xr:uid="{00000000-0005-0000-0000-00007D1F0000}"/>
    <cellStyle name="þ_x001d_ð·_x000c_æþ'_x000d_ßþU_x0001_Ø" xfId="7700" xr:uid="{00000000-0005-0000-0000-00007E1F0000}"/>
    <cellStyle name="þ_x001d_ð·_x000c_æþ'_x000d_ßþU_x0001_Ø_x0005_" xfId="7701" xr:uid="{00000000-0005-0000-0000-00007F1F0000}"/>
    <cellStyle name="þ_x001d_ð·_x000c_æþ'_x000d_ßþU_x0001_Ø 2" xfId="7702" xr:uid="{00000000-0005-0000-0000-0000801F0000}"/>
    <cellStyle name="þ_x001d_ð·_x000c_æþ'_x000d_ßþU_x0001_Ø_x0005_ 2" xfId="7703" xr:uid="{00000000-0005-0000-0000-0000811F0000}"/>
    <cellStyle name="þ_x001d_ð·_x000c_æþ'_x000d_ßþU_x0001_Ø_x0005_ü" xfId="7704" xr:uid="{00000000-0005-0000-0000-0000821F0000}"/>
    <cellStyle name="þ_x001d_ð·_x000c_æþ'_x000d_ßþU_x0001_Ø_x0005_ü_x0014_" xfId="7705" xr:uid="{00000000-0005-0000-0000-0000831F0000}"/>
    <cellStyle name="þ_x001d_ð·_x000c_æþ'_x000d_ßþU_x0001_Ø_x0005_ü_x0014__x0007_" xfId="7706" xr:uid="{00000000-0005-0000-0000-0000841F0000}"/>
    <cellStyle name="þ_x001d_ð·_x000c_æþ'_x000d_ßþU_x0001_Ø_x0005_ü_x0014__x0007__x0001_" xfId="7707" xr:uid="{00000000-0005-0000-0000-0000851F0000}"/>
    <cellStyle name="þ_x001d_ð·_x000c_æþ'_x000d_ßþU_x0001_Ø_x0005_ü_x0014__x0007__x0001__x0001_" xfId="7708" xr:uid="{00000000-0005-0000-0000-0000861F0000}"/>
    <cellStyle name="þ_x001d_ð·_x000c_æþ'_x000d_ßþU_x0001_Ø_x0005_ü_x0014__x0007__x0001_ 10" xfId="7709" xr:uid="{00000000-0005-0000-0000-0000871F0000}"/>
    <cellStyle name="þ_x001d_ð·_x000c_æþ'_x000d_ßþU_x0001_Ø_x0005_ü_x0014__x0007__x0001__x0001_ 10" xfId="7710" xr:uid="{00000000-0005-0000-0000-0000881F0000}"/>
    <cellStyle name="þ_x001d_ð·_x000c_æþ'_x000d_ßþU_x0001_Ø_x0005_ü_x0014__x0007__x0001_ 11" xfId="7711" xr:uid="{00000000-0005-0000-0000-0000891F0000}"/>
    <cellStyle name="þ_x001d_ð·_x000c_æþ'_x000d_ßþU_x0001_Ø_x0005_ü_x0014__x0007__x0001__x0001_ 11" xfId="7712" xr:uid="{00000000-0005-0000-0000-00008A1F0000}"/>
    <cellStyle name="þ_x001d_ð·_x000c_æþ'_x000d_ßþU_x0001_Ø_x0005_ü_x0014__x0007__x0001_ 12" xfId="7713" xr:uid="{00000000-0005-0000-0000-00008B1F0000}"/>
    <cellStyle name="þ_x001d_ð·_x000c_æþ'_x000d_ßþU_x0001_Ø_x0005_ü_x0014__x0007__x0001__x0001_ 12" xfId="7714" xr:uid="{00000000-0005-0000-0000-00008C1F0000}"/>
    <cellStyle name="þ_x001d_ð·_x000c_æþ'_x000d_ßþU_x0001_Ø_x0005_ü_x0014__x0007__x0001_ 13" xfId="7715" xr:uid="{00000000-0005-0000-0000-00008D1F0000}"/>
    <cellStyle name="þ_x001d_ð·_x000c_æþ'_x000d_ßþU_x0001_Ø_x0005_ü_x0014__x0007__x0001__x0001_ 13" xfId="7716" xr:uid="{00000000-0005-0000-0000-00008E1F0000}"/>
    <cellStyle name="þ_x001d_ð·_x000c_æþ'_x000d_ßþU_x0001_Ø_x0005_ü_x0014__x0007__x0001_ 14" xfId="7717" xr:uid="{00000000-0005-0000-0000-00008F1F0000}"/>
    <cellStyle name="þ_x001d_ð·_x000c_æþ'_x000d_ßþU_x0001_Ø_x0005_ü_x0014__x0007__x0001__x0001_ 14" xfId="7718" xr:uid="{00000000-0005-0000-0000-0000901F0000}"/>
    <cellStyle name="þ_x001d_ð·_x000c_æþ'_x000d_ßþU_x0001_Ø_x0005_ü_x0014__x0007__x0001_ 15" xfId="7719" xr:uid="{00000000-0005-0000-0000-0000911F0000}"/>
    <cellStyle name="þ_x001d_ð·_x000c_æþ'_x000d_ßþU_x0001_Ø_x0005_ü_x0014__x0007__x0001__x0001_ 15" xfId="7720" xr:uid="{00000000-0005-0000-0000-0000921F0000}"/>
    <cellStyle name="þ_x001d_ð·_x000c_æþ'_x000d_ßþU_x0001_Ø_x0005_ü_x0014__x0007__x0001_ 16" xfId="7721" xr:uid="{00000000-0005-0000-0000-0000931F0000}"/>
    <cellStyle name="þ_x001d_ð·_x000c_æþ'_x000d_ßþU_x0001_Ø_x0005_ü_x0014__x0007__x0001__x0001_ 16" xfId="7722" xr:uid="{00000000-0005-0000-0000-0000941F0000}"/>
    <cellStyle name="þ_x001d_ð·_x000c_æþ'_x000d_ßþU_x0001_Ø_x0005_ü_x0014__x0007__x0001_ 17" xfId="7723" xr:uid="{00000000-0005-0000-0000-0000951F0000}"/>
    <cellStyle name="þ_x001d_ð·_x000c_æþ'_x000d_ßþU_x0001_Ø_x0005_ü_x0014__x0007__x0001__x0001_ 17" xfId="7724" xr:uid="{00000000-0005-0000-0000-0000961F0000}"/>
    <cellStyle name="þ_x001d_ð·_x000c_æþ'_x000d_ßþU_x0001_Ø_x0005_ü_x0014__x0007__x0001_ 18" xfId="7725" xr:uid="{00000000-0005-0000-0000-0000971F0000}"/>
    <cellStyle name="þ_x001d_ð·_x000c_æþ'_x000d_ßþU_x0001_Ø_x0005_ü_x0014__x0007__x0001__x0001_ 18" xfId="7726" xr:uid="{00000000-0005-0000-0000-0000981F0000}"/>
    <cellStyle name="þ_x001d_ð·_x000c_æþ'_x000d_ßþU_x0001_Ø_x0005_ü_x0014__x0007__x0001_ 19" xfId="7727" xr:uid="{00000000-0005-0000-0000-0000991F0000}"/>
    <cellStyle name="þ_x001d_ð·_x000c_æþ'_x000d_ßþU_x0001_Ø_x0005_ü_x0014__x0007__x0001__x0001_ 19" xfId="7728" xr:uid="{00000000-0005-0000-0000-00009A1F0000}"/>
    <cellStyle name="þ_x001d_ð·_x000c_æþ'_x000d_ßþU_x0001_Ø_x0005_ü 2" xfId="7729" xr:uid="{00000000-0005-0000-0000-00009B1F0000}"/>
    <cellStyle name="þ_x001d_ð·_x000c_æþ'_x000d_ßþU_x0001_Ø_x0005_ü_x0014_ 2" xfId="7730" xr:uid="{00000000-0005-0000-0000-00009C1F0000}"/>
    <cellStyle name="þ_x001d_ð·_x000c_æþ'_x000d_ßþU_x0001_Ø_x0005_ü_x0014__x0007_ 2" xfId="7731" xr:uid="{00000000-0005-0000-0000-00009D1F0000}"/>
    <cellStyle name="þ_x001d_ð·_x000c_æþ'_x000d_ßþU_x0001_Ø_x0005_ü_x0014__x0007__x0001_ 2" xfId="7732" xr:uid="{00000000-0005-0000-0000-00009E1F0000}"/>
    <cellStyle name="þ_x001d_ð·_x000c_æþ'_x000d_ßþU_x0001_Ø_x0005_ü_x0014__x0007__x0001__x0001_ 2" xfId="7733" xr:uid="{00000000-0005-0000-0000-00009F1F0000}"/>
    <cellStyle name="þ_x001d_ð·_x000c_æþ'_x000d_ßþU_x0001_Ø_x0005_ü_x0014__x0007__x0001_ 2 2" xfId="7734" xr:uid="{00000000-0005-0000-0000-0000A01F0000}"/>
    <cellStyle name="þ_x001d_ð·_x000c_æþ'_x000d_ßþU_x0001_Ø_x0005_ü_x0014__x0007__x0001__x0001_ 2 2" xfId="7735" xr:uid="{00000000-0005-0000-0000-0000A11F0000}"/>
    <cellStyle name="þ_x001d_ð·_x000c_æþ'_x000d_ßþU_x0001_Ø_x0005_ü_x0014__x0007__x0001_ 20" xfId="7736" xr:uid="{00000000-0005-0000-0000-0000A21F0000}"/>
    <cellStyle name="þ_x001d_ð·_x000c_æþ'_x000d_ßþU_x0001_Ø_x0005_ü_x0014__x0007__x0001__x0001_ 20" xfId="7737" xr:uid="{00000000-0005-0000-0000-0000A31F0000}"/>
    <cellStyle name="þ_x001d_ð·_x000c_æþ'_x000d_ßþU_x0001_Ø_x0005_ü_x0014__x0007__x0001_ 21" xfId="7738" xr:uid="{00000000-0005-0000-0000-0000A41F0000}"/>
    <cellStyle name="þ_x001d_ð·_x000c_æþ'_x000d_ßþU_x0001_Ø_x0005_ü_x0014__x0007__x0001__x0001_ 21" xfId="7739" xr:uid="{00000000-0005-0000-0000-0000A51F0000}"/>
    <cellStyle name="þ_x001d_ð·_x000c_æþ'_x000d_ßþU_x0001_Ø_x0005_ü_x0014__x0007__x0001_ 22" xfId="7740" xr:uid="{00000000-0005-0000-0000-0000A61F0000}"/>
    <cellStyle name="þ_x001d_ð·_x000c_æþ'_x000d_ßþU_x0001_Ø_x0005_ü_x0014__x0007__x0001__x0001_ 22" xfId="7741" xr:uid="{00000000-0005-0000-0000-0000A71F0000}"/>
    <cellStyle name="þ_x001d_ð·_x000c_æþ'_x000d_ßþU_x0001_Ø_x0005_ü_x0014__x0007__x0001_ 23" xfId="7742" xr:uid="{00000000-0005-0000-0000-0000A81F0000}"/>
    <cellStyle name="þ_x001d_ð·_x000c_æþ'_x000d_ßþU_x0001_Ø_x0005_ü_x0014__x0007__x0001__x0001_ 23" xfId="7743" xr:uid="{00000000-0005-0000-0000-0000A91F0000}"/>
    <cellStyle name="þ_x001d_ð·_x000c_æþ'_x000d_ßþU_x0001_Ø_x0005_ü_x0014__x0007__x0001_ 24" xfId="7744" xr:uid="{00000000-0005-0000-0000-0000AA1F0000}"/>
    <cellStyle name="þ_x001d_ð·_x000c_æþ'_x000d_ßþU_x0001_Ø_x0005_ü_x0014__x0007__x0001__x0001_ 24" xfId="7745" xr:uid="{00000000-0005-0000-0000-0000AB1F0000}"/>
    <cellStyle name="þ_x001d_ð·_x000c_æþ'_x000d_ßþU_x0001_Ø_x0005_ü_x0014__x0007__x0001_ 25" xfId="7746" xr:uid="{00000000-0005-0000-0000-0000AC1F0000}"/>
    <cellStyle name="þ_x001d_ð·_x000c_æþ'_x000d_ßþU_x0001_Ø_x0005_ü_x0014__x0007__x0001__x0001_ 25" xfId="7747" xr:uid="{00000000-0005-0000-0000-0000AD1F0000}"/>
    <cellStyle name="þ_x001d_ð·_x000c_æþ'_x000d_ßþU_x0001_Ø_x0005_ü_x0014__x0007__x0001_ 26" xfId="7748" xr:uid="{00000000-0005-0000-0000-0000AE1F0000}"/>
    <cellStyle name="þ_x001d_ð·_x000c_æþ'_x000d_ßþU_x0001_Ø_x0005_ü_x0014__x0007__x0001__x0001_ 26" xfId="7749" xr:uid="{00000000-0005-0000-0000-0000AF1F0000}"/>
    <cellStyle name="þ_x001d_ð·_x000c_æþ'_x000d_ßþU_x0001_Ø_x0005_ü_x0014__x0007__x0001_ 27" xfId="7750" xr:uid="{00000000-0005-0000-0000-0000B01F0000}"/>
    <cellStyle name="þ_x001d_ð·_x000c_æþ'_x000d_ßþU_x0001_Ø_x0005_ü_x0014__x0007__x0001__x0001_ 27" xfId="7751" xr:uid="{00000000-0005-0000-0000-0000B11F0000}"/>
    <cellStyle name="þ_x001d_ð·_x000c_æþ'_x000d_ßþU_x0001_Ø_x0005_ü_x0014__x0007__x0001_ 28" xfId="7752" xr:uid="{00000000-0005-0000-0000-0000B21F0000}"/>
    <cellStyle name="þ_x001d_ð·_x000c_æþ'_x000d_ßþU_x0001_Ø_x0005_ü_x0014__x0007__x0001__x0001_ 28" xfId="7753" xr:uid="{00000000-0005-0000-0000-0000B31F0000}"/>
    <cellStyle name="þ_x001d_ð·_x000c_æþ'_x000d_ßþU_x0001_Ø_x0005_ü_x0014__x0007__x0001_ 29" xfId="7754" xr:uid="{00000000-0005-0000-0000-0000B41F0000}"/>
    <cellStyle name="þ_x001d_ð·_x000c_æþ'_x000d_ßþU_x0001_Ø_x0005_ü_x0014__x0007__x0001__x0001_ 29" xfId="7755" xr:uid="{00000000-0005-0000-0000-0000B51F0000}"/>
    <cellStyle name="þ_x001d_ð·_x000c_æþ'_x000d_ßþU_x0001_Ø_x0005_ü_x0014__x0007_ 3" xfId="7756" xr:uid="{00000000-0005-0000-0000-0000B61F0000}"/>
    <cellStyle name="þ_x001d_ð·_x000c_æþ'_x000d_ßþU_x0001_Ø_x0005_ü_x0014__x0007__x0001_ 3" xfId="7757" xr:uid="{00000000-0005-0000-0000-0000B71F0000}"/>
    <cellStyle name="þ_x001d_ð·_x000c_æþ'_x000d_ßþU_x0001_Ø_x0005_ü_x0014__x0007__x0001__x0001_ 3" xfId="7758" xr:uid="{00000000-0005-0000-0000-0000B81F0000}"/>
    <cellStyle name="þ_x001d_ð·_x000c_æþ'_x000d_ßþU_x0001_Ø_x0005_ü_x0014__x0007__x0001_ 3 2" xfId="7759" xr:uid="{00000000-0005-0000-0000-0000B91F0000}"/>
    <cellStyle name="þ_x001d_ð·_x000c_æþ'_x000d_ßþU_x0001_Ø_x0005_ü_x0014__x0007__x0001__x0001_ 3 2" xfId="7760" xr:uid="{00000000-0005-0000-0000-0000BA1F0000}"/>
    <cellStyle name="þ_x001d_ð·_x000c_æþ'_x000d_ßþU_x0001_Ø_x0005_ü_x0014__x0007__x0001_ 30" xfId="7761" xr:uid="{00000000-0005-0000-0000-0000BB1F0000}"/>
    <cellStyle name="þ_x001d_ð·_x000c_æþ'_x000d_ßþU_x0001_Ø_x0005_ü_x0014__x0007__x0001__x0001_ 30" xfId="7762" xr:uid="{00000000-0005-0000-0000-0000BC1F0000}"/>
    <cellStyle name="þ_x001d_ð·_x000c_æþ'_x000d_ßþU_x0001_Ø_x0005_ü_x0014__x0007__x0001_ 31" xfId="7763" xr:uid="{00000000-0005-0000-0000-0000BD1F0000}"/>
    <cellStyle name="þ_x001d_ð·_x000c_æþ'_x000d_ßþU_x0001_Ø_x0005_ü_x0014__x0007__x0001__x0001_ 31" xfId="7764" xr:uid="{00000000-0005-0000-0000-0000BE1F0000}"/>
    <cellStyle name="þ_x001d_ð·_x000c_æþ'_x000d_ßþU_x0001_Ø_x0005_ü_x0014__x0007__x0001_ 32" xfId="7765" xr:uid="{00000000-0005-0000-0000-0000BF1F0000}"/>
    <cellStyle name="þ_x001d_ð·_x000c_æþ'_x000d_ßþU_x0001_Ø_x0005_ü_x0014__x0007__x0001__x0001_ 32" xfId="7766" xr:uid="{00000000-0005-0000-0000-0000C01F0000}"/>
    <cellStyle name="þ_x001d_ð·_x000c_æþ'_x000d_ßþU_x0001_Ø_x0005_ü_x0014__x0007__x0001_ 33" xfId="7767" xr:uid="{00000000-0005-0000-0000-0000C11F0000}"/>
    <cellStyle name="þ_x001d_ð·_x000c_æþ'_x000d_ßþU_x0001_Ø_x0005_ü_x0014__x0007__x0001__x0001_ 33" xfId="7768" xr:uid="{00000000-0005-0000-0000-0000C21F0000}"/>
    <cellStyle name="þ_x001d_ð·_x000c_æþ'_x000d_ßþU_x0001_Ø_x0005_ü_x0014__x0007__x0001_ 34" xfId="7769" xr:uid="{00000000-0005-0000-0000-0000C31F0000}"/>
    <cellStyle name="þ_x001d_ð·_x000c_æþ'_x000d_ßþU_x0001_Ø_x0005_ü_x0014__x0007__x0001__x0001_ 34" xfId="7770" xr:uid="{00000000-0005-0000-0000-0000C41F0000}"/>
    <cellStyle name="þ_x001d_ð·_x000c_æþ'_x000d_ßþU_x0001_Ø_x0005_ü_x0014__x0007__x0001_ 35" xfId="7771" xr:uid="{00000000-0005-0000-0000-0000C51F0000}"/>
    <cellStyle name="þ_x001d_ð·_x000c_æþ'_x000d_ßþU_x0001_Ø_x0005_ü_x0014__x0007__x0001__x0001_ 35" xfId="7772" xr:uid="{00000000-0005-0000-0000-0000C61F0000}"/>
    <cellStyle name="þ_x001d_ð·_x000c_æþ'_x000d_ßþU_x0001_Ø_x0005_ü_x0014__x0007__x0001_ 36" xfId="7773" xr:uid="{00000000-0005-0000-0000-0000C71F0000}"/>
    <cellStyle name="þ_x001d_ð·_x000c_æþ'_x000d_ßþU_x0001_Ø_x0005_ü_x0014__x0007__x0001__x0001_ 36" xfId="7774" xr:uid="{00000000-0005-0000-0000-0000C81F0000}"/>
    <cellStyle name="þ_x001d_ð·_x000c_æþ'_x000d_ßþU_x0001_Ø_x0005_ü_x0014__x0007__x0001_ 37" xfId="7775" xr:uid="{00000000-0005-0000-0000-0000C91F0000}"/>
    <cellStyle name="þ_x001d_ð·_x000c_æþ'_x000d_ßþU_x0001_Ø_x0005_ü_x0014__x0007__x0001__x0001_ 37" xfId="7776" xr:uid="{00000000-0005-0000-0000-0000CA1F0000}"/>
    <cellStyle name="þ_x001d_ð·_x000c_æþ'_x000d_ßþU_x0001_Ø_x0005_ü_x0014__x0007__x0001_ 38" xfId="7777" xr:uid="{00000000-0005-0000-0000-0000CB1F0000}"/>
    <cellStyle name="þ_x001d_ð·_x000c_æþ'_x000d_ßþU_x0001_Ø_x0005_ü_x0014__x0007__x0001__x0001_ 38" xfId="7778" xr:uid="{00000000-0005-0000-0000-0000CC1F0000}"/>
    <cellStyle name="þ_x001d_ð·_x000c_æþ'_x000d_ßþU_x0001_Ø_x0005_ü_x0014__x0007__x0001_ 39" xfId="7779" xr:uid="{00000000-0005-0000-0000-0000CD1F0000}"/>
    <cellStyle name="þ_x001d_ð·_x000c_æþ'_x000d_ßþU_x0001_Ø_x0005_ü_x0014__x0007__x0001__x0001_ 39" xfId="7780" xr:uid="{00000000-0005-0000-0000-0000CE1F0000}"/>
    <cellStyle name="þ_x001d_ð·_x000c_æþ'_x000d_ßþU_x0001_Ø_x0005_ü_x0014__x0007__x0001_ 4" xfId="7781" xr:uid="{00000000-0005-0000-0000-0000CF1F0000}"/>
    <cellStyle name="þ_x001d_ð·_x000c_æþ'_x000d_ßþU_x0001_Ø_x0005_ü_x0014__x0007__x0001__x0001_ 4" xfId="7782" xr:uid="{00000000-0005-0000-0000-0000D01F0000}"/>
    <cellStyle name="þ_x001d_ð·_x000c_æþ'_x000d_ßþU_x0001_Ø_x0005_ü_x0014__x0007__x0001_ 40" xfId="7783" xr:uid="{00000000-0005-0000-0000-0000D11F0000}"/>
    <cellStyle name="þ_x001d_ð·_x000c_æþ'_x000d_ßþU_x0001_Ø_x0005_ü_x0014__x0007__x0001__x0001_ 40" xfId="7784" xr:uid="{00000000-0005-0000-0000-0000D21F0000}"/>
    <cellStyle name="þ_x001d_ð·_x000c_æþ'_x000d_ßþU_x0001_Ø_x0005_ü_x0014__x0007__x0001_ 41" xfId="7785" xr:uid="{00000000-0005-0000-0000-0000D31F0000}"/>
    <cellStyle name="þ_x001d_ð·_x000c_æþ'_x000d_ßþU_x0001_Ø_x0005_ü_x0014__x0007__x0001__x0001_ 41" xfId="7786" xr:uid="{00000000-0005-0000-0000-0000D41F0000}"/>
    <cellStyle name="þ_x001d_ð·_x000c_æþ'_x000d_ßþU_x0001_Ø_x0005_ü_x0014__x0007__x0001_ 42" xfId="7787" xr:uid="{00000000-0005-0000-0000-0000D51F0000}"/>
    <cellStyle name="þ_x001d_ð·_x000c_æþ'_x000d_ßþU_x0001_Ø_x0005_ü_x0014__x0007__x0001__x0001_ 42" xfId="7788" xr:uid="{00000000-0005-0000-0000-0000D61F0000}"/>
    <cellStyle name="þ_x001d_ð·_x000c_æþ'_x000d_ßþU_x0001_Ø_x0005_ü_x0014__x0007__x0001_ 43" xfId="7789" xr:uid="{00000000-0005-0000-0000-0000D71F0000}"/>
    <cellStyle name="þ_x001d_ð·_x000c_æþ'_x000d_ßþU_x0001_Ø_x0005_ü_x0014__x0007__x0001__x0001_ 43" xfId="7790" xr:uid="{00000000-0005-0000-0000-0000D81F0000}"/>
    <cellStyle name="þ_x001d_ð·_x000c_æþ'_x000d_ßþU_x0001_Ø_x0005_ü_x0014__x0007__x0001_ 44" xfId="7791" xr:uid="{00000000-0005-0000-0000-0000D91F0000}"/>
    <cellStyle name="þ_x001d_ð·_x000c_æþ'_x000d_ßþU_x0001_Ø_x0005_ü_x0014__x0007__x0001__x0001_ 44" xfId="7792" xr:uid="{00000000-0005-0000-0000-0000DA1F0000}"/>
    <cellStyle name="þ_x001d_ð·_x000c_æþ'_x000d_ßþU_x0001_Ø_x0005_ü_x0014__x0007__x0001_ 45" xfId="7793" xr:uid="{00000000-0005-0000-0000-0000DB1F0000}"/>
    <cellStyle name="þ_x001d_ð·_x000c_æþ'_x000d_ßþU_x0001_Ø_x0005_ü_x0014__x0007__x0001__x0001_ 45" xfId="7794" xr:uid="{00000000-0005-0000-0000-0000DC1F0000}"/>
    <cellStyle name="þ_x001d_ð·_x000c_æþ'_x000d_ßþU_x0001_Ø_x0005_ü_x0014__x0007__x0001_ 46" xfId="7795" xr:uid="{00000000-0005-0000-0000-0000DD1F0000}"/>
    <cellStyle name="þ_x001d_ð·_x000c_æþ'_x000d_ßþU_x0001_Ø_x0005_ü_x0014__x0007__x0001__x0001_ 46" xfId="7796" xr:uid="{00000000-0005-0000-0000-0000DE1F0000}"/>
    <cellStyle name="þ_x001d_ð·_x000c_æþ'_x000d_ßþU_x0001_Ø_x0005_ü_x0014__x0007__x0001_ 47" xfId="7797" xr:uid="{00000000-0005-0000-0000-0000DF1F0000}"/>
    <cellStyle name="þ_x001d_ð·_x000c_æþ'_x000d_ßþU_x0001_Ø_x0005_ü_x0014__x0007__x0001__x0001_ 47" xfId="7798" xr:uid="{00000000-0005-0000-0000-0000E01F0000}"/>
    <cellStyle name="þ_x001d_ð·_x000c_æþ'_x000d_ßþU_x0001_Ø_x0005_ü_x0014__x0007__x0001_ 48" xfId="7799" xr:uid="{00000000-0005-0000-0000-0000E11F0000}"/>
    <cellStyle name="þ_x001d_ð·_x000c_æþ'_x000d_ßþU_x0001_Ø_x0005_ü_x0014__x0007__x0001__x0001_ 48" xfId="7800" xr:uid="{00000000-0005-0000-0000-0000E21F0000}"/>
    <cellStyle name="þ_x001d_ð·_x000c_æþ'_x000d_ßþU_x0001_Ø_x0005_ü_x0014__x0007__x0001_ 49" xfId="7801" xr:uid="{00000000-0005-0000-0000-0000E31F0000}"/>
    <cellStyle name="þ_x001d_ð·_x000c_æþ'_x000d_ßþU_x0001_Ø_x0005_ü_x0014__x0007__x0001__x0001_ 49" xfId="7802" xr:uid="{00000000-0005-0000-0000-0000E41F0000}"/>
    <cellStyle name="þ_x001d_ð·_x000c_æþ'_x000d_ßþU_x0001_Ø_x0005_ü_x0014__x0007__x0001_ 5" xfId="7803" xr:uid="{00000000-0005-0000-0000-0000E51F0000}"/>
    <cellStyle name="þ_x001d_ð·_x000c_æþ'_x000d_ßþU_x0001_Ø_x0005_ü_x0014__x0007__x0001__x0001_ 5" xfId="7804" xr:uid="{00000000-0005-0000-0000-0000E61F0000}"/>
    <cellStyle name="þ_x001d_ð·_x000c_æþ'_x000d_ßþU_x0001_Ø_x0005_ü_x0014__x0007__x0001_ 50" xfId="7805" xr:uid="{00000000-0005-0000-0000-0000E71F0000}"/>
    <cellStyle name="þ_x001d_ð·_x000c_æþ'_x000d_ßþU_x0001_Ø_x0005_ü_x0014__x0007__x0001__x0001_ 50" xfId="7806" xr:uid="{00000000-0005-0000-0000-0000E81F0000}"/>
    <cellStyle name="þ_x001d_ð·_x000c_æþ'_x000d_ßþU_x0001_Ø_x0005_ü_x0014__x0007__x0001_ 51" xfId="7807" xr:uid="{00000000-0005-0000-0000-0000E91F0000}"/>
    <cellStyle name="þ_x001d_ð·_x000c_æþ'_x000d_ßþU_x0001_Ø_x0005_ü_x0014__x0007__x0001__x0001_ 51" xfId="7808" xr:uid="{00000000-0005-0000-0000-0000EA1F0000}"/>
    <cellStyle name="þ_x001d_ð·_x000c_æþ'_x000d_ßþU_x0001_Ø_x0005_ü_x0014__x0007__x0001_ 52" xfId="7809" xr:uid="{00000000-0005-0000-0000-0000EB1F0000}"/>
    <cellStyle name="þ_x001d_ð·_x000c_æþ'_x000d_ßþU_x0001_Ø_x0005_ü_x0014__x0007__x0001__x0001_ 52" xfId="7810" xr:uid="{00000000-0005-0000-0000-0000EC1F0000}"/>
    <cellStyle name="þ_x001d_ð·_x000c_æþ'_x000d_ßþU_x0001_Ø_x0005_ü_x0014__x0007__x0001_ 53" xfId="7811" xr:uid="{00000000-0005-0000-0000-0000ED1F0000}"/>
    <cellStyle name="þ_x001d_ð·_x000c_æþ'_x000d_ßþU_x0001_Ø_x0005_ü_x0014__x0007__x0001__x0001_ 53" xfId="7812" xr:uid="{00000000-0005-0000-0000-0000EE1F0000}"/>
    <cellStyle name="þ_x001d_ð·_x000c_æþ'_x000d_ßþU_x0001_Ø_x0005_ü_x0014__x0007__x0001_ 54" xfId="7813" xr:uid="{00000000-0005-0000-0000-0000EF1F0000}"/>
    <cellStyle name="þ_x001d_ð·_x000c_æþ'_x000d_ßþU_x0001_Ø_x0005_ü_x0014__x0007__x0001__x0001_ 54" xfId="7814" xr:uid="{00000000-0005-0000-0000-0000F01F0000}"/>
    <cellStyle name="þ_x001d_ð·_x000c_æþ'_x000d_ßþU_x0001_Ø_x0005_ü_x0014__x0007__x0001_ 55" xfId="7815" xr:uid="{00000000-0005-0000-0000-0000F11F0000}"/>
    <cellStyle name="þ_x001d_ð·_x000c_æþ'_x000d_ßþU_x0001_Ø_x0005_ü_x0014__x0007__x0001__x0001_ 55" xfId="7816" xr:uid="{00000000-0005-0000-0000-0000F21F0000}"/>
    <cellStyle name="þ_x001d_ð·_x000c_æþ'_x000d_ßþU_x0001_Ø_x0005_ü_x0014__x0007__x0001_ 56" xfId="7817" xr:uid="{00000000-0005-0000-0000-0000F31F0000}"/>
    <cellStyle name="þ_x001d_ð·_x000c_æþ'_x000d_ßþU_x0001_Ø_x0005_ü_x0014__x0007__x0001__x0001_ 56" xfId="7818" xr:uid="{00000000-0005-0000-0000-0000F41F0000}"/>
    <cellStyle name="þ_x001d_ð·_x000c_æþ'_x000d_ßþU_x0001_Ø_x0005_ü_x0014__x0007__x0001_ 57" xfId="7819" xr:uid="{00000000-0005-0000-0000-0000F51F0000}"/>
    <cellStyle name="þ_x001d_ð·_x000c_æþ'_x000d_ßþU_x0001_Ø_x0005_ü_x0014__x0007__x0001__x0001_ 57" xfId="7820" xr:uid="{00000000-0005-0000-0000-0000F61F0000}"/>
    <cellStyle name="þ_x001d_ð·_x000c_æþ'_x000d_ßþU_x0001_Ø_x0005_ü_x0014__x0007__x0001_ 58" xfId="7821" xr:uid="{00000000-0005-0000-0000-0000F71F0000}"/>
    <cellStyle name="þ_x001d_ð·_x000c_æþ'_x000d_ßþU_x0001_Ø_x0005_ü_x0014__x0007__x0001__x0001_ 58" xfId="7822" xr:uid="{00000000-0005-0000-0000-0000F81F0000}"/>
    <cellStyle name="þ_x001d_ð·_x000c_æþ'_x000d_ßþU_x0001_Ø_x0005_ü_x0014__x0007__x0001_ 59" xfId="7823" xr:uid="{00000000-0005-0000-0000-0000F91F0000}"/>
    <cellStyle name="þ_x001d_ð·_x000c_æþ'_x000d_ßþU_x0001_Ø_x0005_ü_x0014__x0007__x0001__x0001_ 59" xfId="7824" xr:uid="{00000000-0005-0000-0000-0000FA1F0000}"/>
    <cellStyle name="þ_x001d_ð·_x000c_æþ'_x000d_ßþU_x0001_Ø_x0005_ü_x0014__x0007__x0001_ 6" xfId="7825" xr:uid="{00000000-0005-0000-0000-0000FB1F0000}"/>
    <cellStyle name="þ_x001d_ð·_x000c_æþ'_x000d_ßþU_x0001_Ø_x0005_ü_x0014__x0007__x0001__x0001_ 6" xfId="7826" xr:uid="{00000000-0005-0000-0000-0000FC1F0000}"/>
    <cellStyle name="þ_x001d_ð·_x000c_æþ'_x000d_ßþU_x0001_Ø_x0005_ü_x0014__x0007__x0001_ 60" xfId="7827" xr:uid="{00000000-0005-0000-0000-0000FD1F0000}"/>
    <cellStyle name="þ_x001d_ð·_x000c_æþ'_x000d_ßþU_x0001_Ø_x0005_ü_x0014__x0007__x0001__x0001_ 60" xfId="7828" xr:uid="{00000000-0005-0000-0000-0000FE1F0000}"/>
    <cellStyle name="þ_x001d_ð·_x000c_æþ'_x000d_ßþU_x0001_Ø_x0005_ü_x0014__x0007__x0001_ 61" xfId="7829" xr:uid="{00000000-0005-0000-0000-0000FF1F0000}"/>
    <cellStyle name="þ_x001d_ð·_x000c_æþ'_x000d_ßþU_x0001_Ø_x0005_ü_x0014__x0007__x0001__x0001_ 61" xfId="7830" xr:uid="{00000000-0005-0000-0000-000000200000}"/>
    <cellStyle name="þ_x001d_ð·_x000c_æþ'_x000d_ßþU_x0001_Ø_x0005_ü_x0014__x0007__x0001_ 7" xfId="7831" xr:uid="{00000000-0005-0000-0000-000001200000}"/>
    <cellStyle name="þ_x001d_ð·_x000c_æþ'_x000d_ßþU_x0001_Ø_x0005_ü_x0014__x0007__x0001__x0001_ 7" xfId="7832" xr:uid="{00000000-0005-0000-0000-000002200000}"/>
    <cellStyle name="þ_x001d_ð·_x000c_æþ'_x000d_ßþU_x0001_Ø_x0005_ü_x0014__x0007__x0001_ 8" xfId="7833" xr:uid="{00000000-0005-0000-0000-000003200000}"/>
    <cellStyle name="þ_x001d_ð·_x000c_æþ'_x000d_ßþU_x0001_Ø_x0005_ü_x0014__x0007__x0001__x0001_ 8" xfId="7834" xr:uid="{00000000-0005-0000-0000-000004200000}"/>
    <cellStyle name="þ_x001d_ð·_x000c_æþ'_x000d_ßþU_x0001_Ø_x0005_ü_x0014__x0007__x0001_ 9" xfId="7835" xr:uid="{00000000-0005-0000-0000-000005200000}"/>
    <cellStyle name="þ_x001d_ð·_x000c_æþ'_x000d_ßþU_x0001_Ø_x0005_ü_x0014__x0007__x0001__x0001_ 9" xfId="7836" xr:uid="{00000000-0005-0000-0000-000006200000}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" xfId="7837" xr:uid="{00000000-0005-0000-0000-000007200000}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 2" xfId="7838" xr:uid="{00000000-0005-0000-0000-000008200000}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 2 2" xfId="7839" xr:uid="{00000000-0005-0000-0000-000009200000}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 3" xfId="7840" xr:uid="{00000000-0005-0000-0000-00000A200000}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 4" xfId="7841" xr:uid="{00000000-0005-0000-0000-00000B200000}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" xfId="7842" xr:uid="{00000000-0005-0000-0000-00000C200000}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 2" xfId="7843" xr:uid="{00000000-0005-0000-0000-00000D200000}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 2 2" xfId="7844" xr:uid="{00000000-0005-0000-0000-00000E200000}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 3" xfId="7845" xr:uid="{00000000-0005-0000-0000-00000F200000}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 4" xfId="7846" xr:uid="{00000000-0005-0000-0000-000010200000}"/>
    <cellStyle name="þ_x001d_ð·_x000c_æþ'_x000d_ßþU_x0001_Ø_x0005_ü_x0014__x0007__x0001__x0001__Bieu cn nhiệm kỳ sưa lai năm 2010,2011" xfId="7847" xr:uid="{00000000-0005-0000-0000-000011200000}"/>
    <cellStyle name="þ_x001d_ð·_x000c_æþ'_x000d_ßþU_x0001_Ø_x0005_ü_x0014__x0007__x0001__BIEU KE HOACH  2015 (KTN 6.11 sua)" xfId="7848" xr:uid="{00000000-0005-0000-0000-000012200000}"/>
    <cellStyle name="þ_x001d_ð·_x000c_æþ'_x000d_ßþU_x0001_Ø_x0005_ü_x0014__x0007__x0001__x0001__BIEU KE HOACH  2015 (KTN 6.11 sua)" xfId="7849" xr:uid="{00000000-0005-0000-0000-000013200000}"/>
    <cellStyle name="þ_x001d_ð·_BIEU KE HOACH  2015 (KTN 6.11 sua)" xfId="7850" xr:uid="{00000000-0005-0000-0000-000014200000}"/>
    <cellStyle name="þ_x001d_ðÇ%Uý—&amp;Hý9_x0008_Ÿ s_x000a__x0007_" xfId="7851" xr:uid="{00000000-0005-0000-0000-000015200000}"/>
    <cellStyle name="þ_x001d_ðÇ%Uý—&amp;Hý9_x0008_Ÿ s_x000a__x0007__x0001_" xfId="7852" xr:uid="{00000000-0005-0000-0000-000016200000}"/>
    <cellStyle name="þ_x001d_ðÇ%Uý—&amp;Hý9_x0008_Ÿ s_x000a__x0007__x0001__x0001_" xfId="7853" xr:uid="{00000000-0005-0000-0000-000017200000}"/>
    <cellStyle name="þ_x001d_ðÇ%Uý—&amp;Hý9_x0008_Ÿ s_x000a__x0007__x0001_ 2" xfId="7862" xr:uid="{00000000-0005-0000-0000-000018200000}"/>
    <cellStyle name="þ_x001d_ðÇ%Uý—&amp;Hý9_x0008_Ÿ s_x000a__x0007__x0001__x0001_ 2" xfId="7863" xr:uid="{00000000-0005-0000-0000-000019200000}"/>
    <cellStyle name="þ_x001d_ðÇ%Uý—&amp;Hý9_x0008_Ÿ s_x000a__x0007__x0001_ 2 2" xfId="7854" xr:uid="{00000000-0005-0000-0000-00001A200000}"/>
    <cellStyle name="þ_x001d_ðÇ%Uý—&amp;Hý9_x0008_Ÿ s_x000a__x0007__x0001__x0001_ 2 2" xfId="7855" xr:uid="{00000000-0005-0000-0000-00001B200000}"/>
    <cellStyle name="þ_x001d_ðÇ%Uý—&amp;Hý9_x0008_Ÿ s_x000a__x0007__x0001_ 3" xfId="7864" xr:uid="{00000000-0005-0000-0000-00001C200000}"/>
    <cellStyle name="þ_x001d_ðÇ%Uý—&amp;Hý9_x0008_Ÿ s_x000a__x0007__x0001__x0001_ 3" xfId="7865" xr:uid="{00000000-0005-0000-0000-00001D200000}"/>
    <cellStyle name="þ_x001d_ðÇ%Uý—&amp;Hý9_x0008_Ÿ s_x000a__x0007__x0001_ 3 2" xfId="7856" xr:uid="{00000000-0005-0000-0000-00001E200000}"/>
    <cellStyle name="þ_x001d_ðÇ%Uý—&amp;Hý9_x0008_Ÿ s_x000a__x0007__x0001__x0001_ 3 2" xfId="7857" xr:uid="{00000000-0005-0000-0000-00001F200000}"/>
    <cellStyle name="þ_x001d_ðÇ%Uý—&amp;Hý9_x0008_Ÿ s_x000a__x0007__x0001_ 4" xfId="7866" xr:uid="{00000000-0005-0000-0000-000020200000}"/>
    <cellStyle name="þ_x001d_ðÇ%Uý—&amp;Hý9_x0008_Ÿ s_x000a__x0007__x0001__x0001_ 4" xfId="7867" xr:uid="{00000000-0005-0000-0000-000021200000}"/>
    <cellStyle name="þ_x001d_ðÇ%Uý—&amp;Hý9_x0008_Ÿ s_x000a__x0007__x0001__x0001_?_x0002_ÿÿÿÿÿÿÿÿÿÿÿÿÿÿÿ_x0001_(_x0002_—_x000d_€???Î_x001f_ÿÿÿÿ????_x0007_???????????????Í!Ë??????????           ?????           ?????????_x000d_C:\WINDOWS\country.sys_x000d_??????????????????????????????????????????????????????????????????????????????????????????????" xfId="7858" xr:uid="{00000000-0005-0000-0000-000022200000}"/>
    <cellStyle name="þ_x001d_ðÇ%Uý—&amp;Hý9_x0008_Ÿ s_x000a__x0007__x0001__x0001_?_x0002_ÿÿÿÿÿÿÿÿÿÿÿÿÿÿÿ_x0001_(_x0002_—_x000d_€???Î_x001f_ÿÿÿÿ????_x0007_???????????????Í!Ë??????????           ?????           ?????????_x000d_C:\WINDOWS\country.sys_x000d_?????????????????????????????????????????????????????????????????????????????????????????????? 2" xfId="7859" xr:uid="{00000000-0005-0000-0000-000023200000}"/>
    <cellStyle name="þ_x001d_ðÇ%Uý—&amp;Hý9_x0008_Ÿ s_x000a__x0007__x0001__BIEU KE HOACH  2015 (KTN 6.11 sua)" xfId="7860" xr:uid="{00000000-0005-0000-0000-000024200000}"/>
    <cellStyle name="þ_x001d_ðÇ%Uý—&amp;Hý9_x0008_Ÿ s_x000a__x0007__x0001__x0001__BIEU KE HOACH  2015 (KTN 6.11 sua)" xfId="7861" xr:uid="{00000000-0005-0000-0000-000025200000}"/>
    <cellStyle name="þ_x001d_ðÇ%Uý—&amp;Hý9_x0008_Ÿ s_x000a__x0007__x0001__CT 134" xfId="8635" xr:uid="{00000000-0005-0000-0000-000026200000}"/>
    <cellStyle name="þ_x001d_ðÇ%Uý—&amp;Hý9_x0008_Ÿ s_x000a__x0007__x0001__x0001__CT 134" xfId="8636" xr:uid="{00000000-0005-0000-0000-000027200000}"/>
    <cellStyle name="þ_x001d_ðÇ%Uý—&amp;Hý9_x0008_Ÿ_x0009_s_x000a__x0007_" xfId="8648" xr:uid="{00000000-0005-0000-0000-000028200000}"/>
    <cellStyle name="þ_x001d_ðÇ%Uý—&amp;Hý9_x0008_Ÿ_x0009_s_x000a__x0007__x0001_" xfId="8649" xr:uid="{00000000-0005-0000-0000-000029200000}"/>
    <cellStyle name="þ_x001d_ðÇ%Uý—&amp;Hý9_x0008_Ÿ_x0009_s_x000a__x0007__x0001__x0001_" xfId="8650" xr:uid="{00000000-0005-0000-0000-00002A200000}"/>
    <cellStyle name="þ_x001d_ðÇ%Uý—&amp;Hý9_x0008_Ÿ_x0009_s_x000a__x0007__x0001_ 2" xfId="8651" xr:uid="{00000000-0005-0000-0000-00002B200000}"/>
    <cellStyle name="þ_x001d_ðÇ%Uý—&amp;Hý9_x0008_Ÿ_x0009_s_x000a__x0007__x0001__x0001_ 2" xfId="8652" xr:uid="{00000000-0005-0000-0000-00002C200000}"/>
    <cellStyle name="þ_x001d_ðÇ%Uý—&amp;Hý9_x0008_Ÿ_x0009_s_x000a__x0007__x0001_ 3" xfId="8653" xr:uid="{00000000-0005-0000-0000-00002D200000}"/>
    <cellStyle name="þ_x001d_ðÇ%Uý—&amp;Hý9_x0008_Ÿ_x0009_s_x000a__x0007__x0001__x0001_ 3" xfId="8654" xr:uid="{00000000-0005-0000-0000-00002E200000}"/>
    <cellStyle name="þ_x001d_ðÇ%Uý—&amp;Hý9_x0008_Ÿ_x0009_s_x000a__x0007__x0001_ 4" xfId="8655" xr:uid="{00000000-0005-0000-0000-00002F200000}"/>
    <cellStyle name="þ_x001d_ðÇ%Uý—&amp;Hý9_x0008_Ÿ_x0009_s_x000a__x0007__x0001__x0001_ 4" xfId="8656" xr:uid="{00000000-0005-0000-0000-000030200000}"/>
    <cellStyle name="þ_x001d_ðÇ%Uý—&amp;Hý9_x0008_Ÿ_x0009_s_x000a__x0007__x0001__x0001_?_x0002_ÿÿÿÿÿÿÿÿÿÿÿÿÿÿÿ_x0001_(_x0002_—_x000d_€???Î_x001f_ÿÿÿÿ????_x0007_???????????????Í!Ë??????????           ?????           ?????????_x000d_C:\WINDOWS\country.sys_x000d_??????????????????????????????????????????????????????????????????????????????????????????????" xfId="8657" xr:uid="{00000000-0005-0000-0000-000031200000}"/>
    <cellStyle name="þ_x001d_ðÇ%Uý—&amp;Hý9_x0008_Ÿ_x0009_s_x000a__x0007__x0001__CT 134" xfId="8658" xr:uid="{00000000-0005-0000-0000-000032200000}"/>
    <cellStyle name="þ_x001d_ðÇ%Uý—&amp;Hý9_x0008_Ÿ_x0009_s_x000a__x0007__x0001__x0001__CT 134" xfId="8659" xr:uid="{00000000-0005-0000-0000-000033200000}"/>
    <cellStyle name="þ_x001d_ðK_x000c_Fý_x001b__x000d_9ýU_x0001_Ð_x0008_¦)_x0007__x0001__x0001_" xfId="7868" xr:uid="{00000000-0005-0000-0000-000034200000}"/>
    <cellStyle name="þ_x001d_ðK_x000c_Fý_x001b__x000d_9ýU_x0001_Ð_x0008_¦)_x0007__x0001__x0001_ 2" xfId="7869" xr:uid="{00000000-0005-0000-0000-000035200000}"/>
    <cellStyle name="þ_x001d_ðK_x000c_Fý_x001b__x000d_9ýU_x0001_Ð_x0008_¦)_x0007__x0001__x0001_ 3" xfId="7870" xr:uid="{00000000-0005-0000-0000-000036200000}"/>
    <cellStyle name="thuong-10" xfId="7871" xr:uid="{00000000-0005-0000-0000-000037200000}"/>
    <cellStyle name="thuong-10 2" xfId="7872" xr:uid="{00000000-0005-0000-0000-000038200000}"/>
    <cellStyle name="thuong-10 3" xfId="7873" xr:uid="{00000000-0005-0000-0000-000039200000}"/>
    <cellStyle name="thuong-11" xfId="7874" xr:uid="{00000000-0005-0000-0000-00003A200000}"/>
    <cellStyle name="thuong-11 2" xfId="7875" xr:uid="{00000000-0005-0000-0000-00003B200000}"/>
    <cellStyle name="thuong-11 3" xfId="7876" xr:uid="{00000000-0005-0000-0000-00003C200000}"/>
    <cellStyle name="thuy" xfId="7877" xr:uid="{00000000-0005-0000-0000-00003D200000}"/>
    <cellStyle name="thuy 2" xfId="7878" xr:uid="{00000000-0005-0000-0000-00003E200000}"/>
    <cellStyle name="Thuyet minh" xfId="7879" xr:uid="{00000000-0005-0000-0000-00003F200000}"/>
    <cellStyle name="Thuyet minh 2" xfId="7880" xr:uid="{00000000-0005-0000-0000-000040200000}"/>
    <cellStyle name="Thuyet minh 3" xfId="7881" xr:uid="{00000000-0005-0000-0000-000041200000}"/>
    <cellStyle name="thvt" xfId="7882" xr:uid="{00000000-0005-0000-0000-000042200000}"/>
    <cellStyle name="thvt 2" xfId="7883" xr:uid="{00000000-0005-0000-0000-000043200000}"/>
    <cellStyle name="thvt 3" xfId="7884" xr:uid="{00000000-0005-0000-0000-000044200000}"/>
    <cellStyle name="Tiªu ®Ì" xfId="7885" xr:uid="{00000000-0005-0000-0000-000045200000}"/>
    <cellStyle name="Tiªu ®Ì 2" xfId="7886" xr:uid="{00000000-0005-0000-0000-000046200000}"/>
    <cellStyle name="Tiªu ®Ì 3" xfId="7887" xr:uid="{00000000-0005-0000-0000-000047200000}"/>
    <cellStyle name="Tien1" xfId="7888" xr:uid="{00000000-0005-0000-0000-000048200000}"/>
    <cellStyle name="Tien1 2" xfId="7889" xr:uid="{00000000-0005-0000-0000-000049200000}"/>
    <cellStyle name="Tien1 3" xfId="7890" xr:uid="{00000000-0005-0000-0000-00004A200000}"/>
    <cellStyle name="Tieu_de_2" xfId="7891" xr:uid="{00000000-0005-0000-0000-00004B200000}"/>
    <cellStyle name="Times New Roman" xfId="7892" xr:uid="{00000000-0005-0000-0000-00004C200000}"/>
    <cellStyle name="Times New Roman 2" xfId="7893" xr:uid="{00000000-0005-0000-0000-00004D200000}"/>
    <cellStyle name="Times New Roman 3" xfId="7894" xr:uid="{00000000-0005-0000-0000-00004E200000}"/>
    <cellStyle name="TiÓu môc" xfId="7895" xr:uid="{00000000-0005-0000-0000-00004F200000}"/>
    <cellStyle name="TiÓu môc 2" xfId="7896" xr:uid="{00000000-0005-0000-0000-000050200000}"/>
    <cellStyle name="TiÓu môc 3" xfId="7897" xr:uid="{00000000-0005-0000-0000-000051200000}"/>
    <cellStyle name="tit1" xfId="7898" xr:uid="{00000000-0005-0000-0000-000052200000}"/>
    <cellStyle name="tit1 2" xfId="7899" xr:uid="{00000000-0005-0000-0000-000053200000}"/>
    <cellStyle name="tit1 3" xfId="7900" xr:uid="{00000000-0005-0000-0000-000054200000}"/>
    <cellStyle name="tit2" xfId="7901" xr:uid="{00000000-0005-0000-0000-000055200000}"/>
    <cellStyle name="tit2 2" xfId="7902" xr:uid="{00000000-0005-0000-0000-000056200000}"/>
    <cellStyle name="tit2 3" xfId="7903" xr:uid="{00000000-0005-0000-0000-000057200000}"/>
    <cellStyle name="tit3" xfId="7904" xr:uid="{00000000-0005-0000-0000-000058200000}"/>
    <cellStyle name="tit3 2" xfId="7905" xr:uid="{00000000-0005-0000-0000-000059200000}"/>
    <cellStyle name="tit3 3" xfId="7906" xr:uid="{00000000-0005-0000-0000-00005A200000}"/>
    <cellStyle name="tit4" xfId="7907" xr:uid="{00000000-0005-0000-0000-00005B200000}"/>
    <cellStyle name="tit4 2" xfId="7908" xr:uid="{00000000-0005-0000-0000-00005C200000}"/>
    <cellStyle name="tit4 3" xfId="7909" xr:uid="{00000000-0005-0000-0000-00005D200000}"/>
    <cellStyle name="Title 2" xfId="7910" xr:uid="{00000000-0005-0000-0000-00005E200000}"/>
    <cellStyle name="Title 2 2" xfId="7911" xr:uid="{00000000-0005-0000-0000-00005F200000}"/>
    <cellStyle name="Title 2 3" xfId="7912" xr:uid="{00000000-0005-0000-0000-000060200000}"/>
    <cellStyle name="Title 3" xfId="7913" xr:uid="{00000000-0005-0000-0000-000061200000}"/>
    <cellStyle name="Title 4" xfId="7914" xr:uid="{00000000-0005-0000-0000-000062200000}"/>
    <cellStyle name="TNN" xfId="7915" xr:uid="{00000000-0005-0000-0000-000063200000}"/>
    <cellStyle name="TNN 2" xfId="7916" xr:uid="{00000000-0005-0000-0000-000064200000}"/>
    <cellStyle name="TNN 3" xfId="7917" xr:uid="{00000000-0005-0000-0000-000065200000}"/>
    <cellStyle name="Tong so" xfId="7918" xr:uid="{00000000-0005-0000-0000-000066200000}"/>
    <cellStyle name="tong so 1" xfId="7919" xr:uid="{00000000-0005-0000-0000-000067200000}"/>
    <cellStyle name="Tongcong" xfId="7920" xr:uid="{00000000-0005-0000-0000-000068200000}"/>
    <cellStyle name="Tongcong 2" xfId="7921" xr:uid="{00000000-0005-0000-0000-000069200000}"/>
    <cellStyle name="Tongcong 3" xfId="7922" xr:uid="{00000000-0005-0000-0000-00006A200000}"/>
    <cellStyle name="Total 2" xfId="7923" xr:uid="{00000000-0005-0000-0000-00006B200000}"/>
    <cellStyle name="Total 2 2" xfId="7924" xr:uid="{00000000-0005-0000-0000-00006C200000}"/>
    <cellStyle name="Total 2 3" xfId="7925" xr:uid="{00000000-0005-0000-0000-00006D200000}"/>
    <cellStyle name="Total 2 4" xfId="7926" xr:uid="{00000000-0005-0000-0000-00006E200000}"/>
    <cellStyle name="Total 3" xfId="7927" xr:uid="{00000000-0005-0000-0000-00006F200000}"/>
    <cellStyle name="Total 4" xfId="7928" xr:uid="{00000000-0005-0000-0000-000070200000}"/>
    <cellStyle name="Total 5" xfId="7929" xr:uid="{00000000-0005-0000-0000-000071200000}"/>
    <cellStyle name="trang" xfId="7930" xr:uid="{00000000-0005-0000-0000-000072200000}"/>
    <cellStyle name="trang 2" xfId="7931" xr:uid="{00000000-0005-0000-0000-000073200000}"/>
    <cellStyle name="trang 3" xfId="7932" xr:uid="{00000000-0005-0000-0000-000074200000}"/>
    <cellStyle name="ts" xfId="7933" xr:uid="{00000000-0005-0000-0000-000075200000}"/>
    <cellStyle name="ts 2" xfId="7934" xr:uid="{00000000-0005-0000-0000-000076200000}"/>
    <cellStyle name="ts 2 2" xfId="7935" xr:uid="{00000000-0005-0000-0000-000077200000}"/>
    <cellStyle name="ts 2 3" xfId="7936" xr:uid="{00000000-0005-0000-0000-000078200000}"/>
    <cellStyle name="ts 3" xfId="7937" xr:uid="{00000000-0005-0000-0000-000079200000}"/>
    <cellStyle name="ts 4" xfId="7938" xr:uid="{00000000-0005-0000-0000-00007A200000}"/>
    <cellStyle name="tt1" xfId="7939" xr:uid="{00000000-0005-0000-0000-00007B200000}"/>
    <cellStyle name="tt1 2" xfId="7940" xr:uid="{00000000-0005-0000-0000-00007C200000}"/>
    <cellStyle name="tt1 3" xfId="7941" xr:uid="{00000000-0005-0000-0000-00007D200000}"/>
    <cellStyle name="Tusental (0)_pldt" xfId="7942" xr:uid="{00000000-0005-0000-0000-00007E200000}"/>
    <cellStyle name="Tusental_pldt" xfId="7943" xr:uid="{00000000-0005-0000-0000-00007F200000}"/>
    <cellStyle name="UNIDAGSCode" xfId="7944" xr:uid="{00000000-0005-0000-0000-000080200000}"/>
    <cellStyle name="UNIDAGSCode 2" xfId="7945" xr:uid="{00000000-0005-0000-0000-000081200000}"/>
    <cellStyle name="UNIDAGSCode 2 2" xfId="7946" xr:uid="{00000000-0005-0000-0000-000082200000}"/>
    <cellStyle name="UNIDAGSCode 2 3" xfId="7947" xr:uid="{00000000-0005-0000-0000-000083200000}"/>
    <cellStyle name="UNIDAGSCode 3" xfId="7948" xr:uid="{00000000-0005-0000-0000-000084200000}"/>
    <cellStyle name="UNIDAGSCode 4" xfId="7949" xr:uid="{00000000-0005-0000-0000-000085200000}"/>
    <cellStyle name="UNIDAGSCode2" xfId="7950" xr:uid="{00000000-0005-0000-0000-000086200000}"/>
    <cellStyle name="UNIDAGSCode2 2" xfId="7951" xr:uid="{00000000-0005-0000-0000-000087200000}"/>
    <cellStyle name="UNIDAGSCode2 2 2" xfId="7952" xr:uid="{00000000-0005-0000-0000-000088200000}"/>
    <cellStyle name="UNIDAGSCode2 3" xfId="7953" xr:uid="{00000000-0005-0000-0000-000089200000}"/>
    <cellStyle name="UNIDAGSCode2 4" xfId="7954" xr:uid="{00000000-0005-0000-0000-00008A200000}"/>
    <cellStyle name="UNIDAGSCurrency" xfId="7955" xr:uid="{00000000-0005-0000-0000-00008B200000}"/>
    <cellStyle name="UNIDAGSCurrency 2" xfId="7956" xr:uid="{00000000-0005-0000-0000-00008C200000}"/>
    <cellStyle name="UNIDAGSCurrency 2 2" xfId="7957" xr:uid="{00000000-0005-0000-0000-00008D200000}"/>
    <cellStyle name="UNIDAGSCurrency 2 3" xfId="7958" xr:uid="{00000000-0005-0000-0000-00008E200000}"/>
    <cellStyle name="UNIDAGSCurrency 3" xfId="7959" xr:uid="{00000000-0005-0000-0000-00008F200000}"/>
    <cellStyle name="UNIDAGSCurrency 4" xfId="7960" xr:uid="{00000000-0005-0000-0000-000090200000}"/>
    <cellStyle name="UNIDAGSDate" xfId="7961" xr:uid="{00000000-0005-0000-0000-000091200000}"/>
    <cellStyle name="UNIDAGSDate 2" xfId="7962" xr:uid="{00000000-0005-0000-0000-000092200000}"/>
    <cellStyle name="UNIDAGSDate 2 2" xfId="7963" xr:uid="{00000000-0005-0000-0000-000093200000}"/>
    <cellStyle name="UNIDAGSDate 2 3" xfId="7964" xr:uid="{00000000-0005-0000-0000-000094200000}"/>
    <cellStyle name="UNIDAGSDate 3" xfId="7965" xr:uid="{00000000-0005-0000-0000-000095200000}"/>
    <cellStyle name="UNIDAGSDate 4" xfId="7966" xr:uid="{00000000-0005-0000-0000-000096200000}"/>
    <cellStyle name="UNIDAGSPercent" xfId="7967" xr:uid="{00000000-0005-0000-0000-000097200000}"/>
    <cellStyle name="UNIDAGSPercent 2" xfId="7968" xr:uid="{00000000-0005-0000-0000-000098200000}"/>
    <cellStyle name="UNIDAGSPercent 2 2" xfId="7969" xr:uid="{00000000-0005-0000-0000-000099200000}"/>
    <cellStyle name="UNIDAGSPercent 2 3" xfId="7970" xr:uid="{00000000-0005-0000-0000-00009A200000}"/>
    <cellStyle name="UNIDAGSPercent 3" xfId="7971" xr:uid="{00000000-0005-0000-0000-00009B200000}"/>
    <cellStyle name="UNIDAGSPercent 4" xfId="7972" xr:uid="{00000000-0005-0000-0000-00009C200000}"/>
    <cellStyle name="UNIDAGSPercent2" xfId="7973" xr:uid="{00000000-0005-0000-0000-00009D200000}"/>
    <cellStyle name="UNIDAGSPercent2 2" xfId="7974" xr:uid="{00000000-0005-0000-0000-00009E200000}"/>
    <cellStyle name="UNIDAGSPercent2 2 2" xfId="7975" xr:uid="{00000000-0005-0000-0000-00009F200000}"/>
    <cellStyle name="UNIDAGSPercent2 2 3" xfId="7976" xr:uid="{00000000-0005-0000-0000-0000A0200000}"/>
    <cellStyle name="UNIDAGSPercent2 3" xfId="7977" xr:uid="{00000000-0005-0000-0000-0000A1200000}"/>
    <cellStyle name="UNIDAGSPercent2 4" xfId="7978" xr:uid="{00000000-0005-0000-0000-0000A2200000}"/>
    <cellStyle name="ux_3_¼­¿ï-¾È»ê" xfId="7979" xr:uid="{00000000-0005-0000-0000-0000A3200000}"/>
    <cellStyle name="Valuta (0)_pldt" xfId="7980" xr:uid="{00000000-0005-0000-0000-0000A4200000}"/>
    <cellStyle name="Valuta_pldt" xfId="7981" xr:uid="{00000000-0005-0000-0000-0000A5200000}"/>
    <cellStyle name="VANG1" xfId="7982" xr:uid="{00000000-0005-0000-0000-0000A6200000}"/>
    <cellStyle name="VANG1 2" xfId="7983" xr:uid="{00000000-0005-0000-0000-0000A7200000}"/>
    <cellStyle name="VANG1 3" xfId="7984" xr:uid="{00000000-0005-0000-0000-0000A8200000}"/>
    <cellStyle name="viet" xfId="7985" xr:uid="{00000000-0005-0000-0000-0000A9200000}"/>
    <cellStyle name="viet 2" xfId="7986" xr:uid="{00000000-0005-0000-0000-0000AA200000}"/>
    <cellStyle name="viet 2 2" xfId="7987" xr:uid="{00000000-0005-0000-0000-0000AB200000}"/>
    <cellStyle name="viet 3" xfId="7988" xr:uid="{00000000-0005-0000-0000-0000AC200000}"/>
    <cellStyle name="viet 4" xfId="7989" xr:uid="{00000000-0005-0000-0000-0000AD200000}"/>
    <cellStyle name="viet 5" xfId="7990" xr:uid="{00000000-0005-0000-0000-0000AE200000}"/>
    <cellStyle name="viet2" xfId="7991" xr:uid="{00000000-0005-0000-0000-0000AF200000}"/>
    <cellStyle name="viet2 2" xfId="7992" xr:uid="{00000000-0005-0000-0000-0000B0200000}"/>
    <cellStyle name="viet2 2 2" xfId="7993" xr:uid="{00000000-0005-0000-0000-0000B1200000}"/>
    <cellStyle name="viet2 3" xfId="7994" xr:uid="{00000000-0005-0000-0000-0000B2200000}"/>
    <cellStyle name="viet2 4" xfId="7995" xr:uid="{00000000-0005-0000-0000-0000B3200000}"/>
    <cellStyle name="viet2 5" xfId="7996" xr:uid="{00000000-0005-0000-0000-0000B4200000}"/>
    <cellStyle name="VN new romanNormal" xfId="7997" xr:uid="{00000000-0005-0000-0000-0000B5200000}"/>
    <cellStyle name="VN new romanNormal 2" xfId="7998" xr:uid="{00000000-0005-0000-0000-0000B6200000}"/>
    <cellStyle name="VN new romanNormal 3" xfId="7999" xr:uid="{00000000-0005-0000-0000-0000B7200000}"/>
    <cellStyle name="VN new romanNormal 4" xfId="8000" xr:uid="{00000000-0005-0000-0000-0000B8200000}"/>
    <cellStyle name="Vn Time 13" xfId="8001" xr:uid="{00000000-0005-0000-0000-0000B9200000}"/>
    <cellStyle name="Vn Time 13 2" xfId="8002" xr:uid="{00000000-0005-0000-0000-0000BA200000}"/>
    <cellStyle name="Vn Time 13 3" xfId="8003" xr:uid="{00000000-0005-0000-0000-0000BB200000}"/>
    <cellStyle name="Vn Time 14" xfId="8004" xr:uid="{00000000-0005-0000-0000-0000BC200000}"/>
    <cellStyle name="Vn Time 14 2" xfId="8005" xr:uid="{00000000-0005-0000-0000-0000BD200000}"/>
    <cellStyle name="Vn Time 14 3" xfId="8006" xr:uid="{00000000-0005-0000-0000-0000BE200000}"/>
    <cellStyle name="VN time new roman" xfId="8007" xr:uid="{00000000-0005-0000-0000-0000BF200000}"/>
    <cellStyle name="VN time new roman 2" xfId="8008" xr:uid="{00000000-0005-0000-0000-0000C0200000}"/>
    <cellStyle name="VN time new roman 3" xfId="8009" xr:uid="{00000000-0005-0000-0000-0000C1200000}"/>
    <cellStyle name="VN time new roman 4" xfId="8010" xr:uid="{00000000-0005-0000-0000-0000C2200000}"/>
    <cellStyle name="vn_time" xfId="8011" xr:uid="{00000000-0005-0000-0000-0000C3200000}"/>
    <cellStyle name="vnbo" xfId="8012" xr:uid="{00000000-0005-0000-0000-0000C4200000}"/>
    <cellStyle name="vnbo 2" xfId="8013" xr:uid="{00000000-0005-0000-0000-0000C5200000}"/>
    <cellStyle name="vnbo 3" xfId="8014" xr:uid="{00000000-0005-0000-0000-0000C6200000}"/>
    <cellStyle name="vnhead1" xfId="8015" xr:uid="{00000000-0005-0000-0000-0000C7200000}"/>
    <cellStyle name="vnhead1 2" xfId="8016" xr:uid="{00000000-0005-0000-0000-0000C8200000}"/>
    <cellStyle name="vnhead1 3" xfId="8017" xr:uid="{00000000-0005-0000-0000-0000C9200000}"/>
    <cellStyle name="vnhead2" xfId="8018" xr:uid="{00000000-0005-0000-0000-0000CA200000}"/>
    <cellStyle name="vnhead2 2" xfId="8019" xr:uid="{00000000-0005-0000-0000-0000CB200000}"/>
    <cellStyle name="vnhead2 3" xfId="8020" xr:uid="{00000000-0005-0000-0000-0000CC200000}"/>
    <cellStyle name="vnhead3" xfId="8021" xr:uid="{00000000-0005-0000-0000-0000CD200000}"/>
    <cellStyle name="vnhead3 2" xfId="8022" xr:uid="{00000000-0005-0000-0000-0000CE200000}"/>
    <cellStyle name="vnhead3 3" xfId="8023" xr:uid="{00000000-0005-0000-0000-0000CF200000}"/>
    <cellStyle name="vnhead4" xfId="8024" xr:uid="{00000000-0005-0000-0000-0000D0200000}"/>
    <cellStyle name="vnhead4 2" xfId="8025" xr:uid="{00000000-0005-0000-0000-0000D1200000}"/>
    <cellStyle name="vnhead4 3" xfId="8026" xr:uid="{00000000-0005-0000-0000-0000D2200000}"/>
    <cellStyle name="vntxt1" xfId="8027" xr:uid="{00000000-0005-0000-0000-0000D3200000}"/>
    <cellStyle name="vntxt1 2" xfId="8028" xr:uid="{00000000-0005-0000-0000-0000D4200000}"/>
    <cellStyle name="vntxt1 3" xfId="8029" xr:uid="{00000000-0005-0000-0000-0000D5200000}"/>
    <cellStyle name="vntxt2" xfId="8030" xr:uid="{00000000-0005-0000-0000-0000D6200000}"/>
    <cellStyle name="vntxt2 2" xfId="8031" xr:uid="{00000000-0005-0000-0000-0000D7200000}"/>
    <cellStyle name="vntxt2 3" xfId="8032" xr:uid="{00000000-0005-0000-0000-0000D8200000}"/>
    <cellStyle name="W?hrung [0]_35ERI8T2gbIEMixb4v26icuOo" xfId="8033" xr:uid="{00000000-0005-0000-0000-0000D9200000}"/>
    <cellStyle name="W?hrung_35ERI8T2gbIEMixb4v26icuOo" xfId="8034" xr:uid="{00000000-0005-0000-0000-0000DA200000}"/>
    <cellStyle name="Währung [0]_68574_Materialbedarfsliste" xfId="8035" xr:uid="{00000000-0005-0000-0000-0000DB200000}"/>
    <cellStyle name="Währung_68574_Materialbedarfsliste" xfId="8036" xr:uid="{00000000-0005-0000-0000-0000DC200000}"/>
    <cellStyle name="Walutowy [0]_Invoices2001Slovakia" xfId="8037" xr:uid="{00000000-0005-0000-0000-0000DD200000}"/>
    <cellStyle name="Walutowy_Invoices2001Slovakia" xfId="8038" xr:uid="{00000000-0005-0000-0000-0000DE200000}"/>
    <cellStyle name="Warning Text 2" xfId="8039" xr:uid="{00000000-0005-0000-0000-0000DF200000}"/>
    <cellStyle name="Warning Text 2 2" xfId="8040" xr:uid="{00000000-0005-0000-0000-0000E0200000}"/>
    <cellStyle name="Warning Text 2 3" xfId="8041" xr:uid="{00000000-0005-0000-0000-0000E1200000}"/>
    <cellStyle name="Warning Text 3" xfId="8042" xr:uid="{00000000-0005-0000-0000-0000E2200000}"/>
    <cellStyle name="Warning Text 4" xfId="8043" xr:uid="{00000000-0005-0000-0000-0000E3200000}"/>
    <cellStyle name="wrap" xfId="8044" xr:uid="{00000000-0005-0000-0000-0000E4200000}"/>
    <cellStyle name="wrap 2" xfId="8045" xr:uid="{00000000-0005-0000-0000-0000E5200000}"/>
    <cellStyle name="wrap 3" xfId="8046" xr:uid="{00000000-0005-0000-0000-0000E6200000}"/>
    <cellStyle name="Wไhrung [0]_35ERI8T2gbIEMixb4v26icuOo" xfId="8047" xr:uid="{00000000-0005-0000-0000-0000E7200000}"/>
    <cellStyle name="Wไhrung_35ERI8T2gbIEMixb4v26icuOo" xfId="8048" xr:uid="{00000000-0005-0000-0000-0000E8200000}"/>
    <cellStyle name="xan1" xfId="8049" xr:uid="{00000000-0005-0000-0000-0000E9200000}"/>
    <cellStyle name="xan1 2" xfId="8050" xr:uid="{00000000-0005-0000-0000-0000EA200000}"/>
    <cellStyle name="xan1 3" xfId="8051" xr:uid="{00000000-0005-0000-0000-0000EB200000}"/>
    <cellStyle name="xuan" xfId="8052" xr:uid="{00000000-0005-0000-0000-0000EC200000}"/>
    <cellStyle name="xuan 2" xfId="8053" xr:uid="{00000000-0005-0000-0000-0000ED200000}"/>
    <cellStyle name="xuan 3" xfId="8054" xr:uid="{00000000-0005-0000-0000-0000EE200000}"/>
    <cellStyle name="xuan 4" xfId="8055" xr:uid="{00000000-0005-0000-0000-0000EF200000}"/>
    <cellStyle name="y" xfId="8056" xr:uid="{00000000-0005-0000-0000-0000F0200000}"/>
    <cellStyle name="y 2" xfId="8057" xr:uid="{00000000-0005-0000-0000-0000F1200000}"/>
    <cellStyle name="y 3" xfId="8058" xr:uid="{00000000-0005-0000-0000-0000F2200000}"/>
    <cellStyle name="Ý kh¸c_B¶ng 1 (2)" xfId="8059" xr:uid="{00000000-0005-0000-0000-0000F3200000}"/>
    <cellStyle name="Zeilenebene_1_主营业务利润明细表" xfId="8060" xr:uid="{00000000-0005-0000-0000-0000F4200000}"/>
    <cellStyle name="センター" xfId="8061" xr:uid="{00000000-0005-0000-0000-0000F5200000}"/>
    <cellStyle name="センター 2" xfId="8062" xr:uid="{00000000-0005-0000-0000-0000F6200000}"/>
    <cellStyle name="センター 3" xfId="8063" xr:uid="{00000000-0005-0000-0000-0000F7200000}"/>
    <cellStyle name="เครื่องหมายสกุลเงิน [0]_FTC_OFFER" xfId="8064" xr:uid="{00000000-0005-0000-0000-0000F8200000}"/>
    <cellStyle name="เครื่องหมายสกุลเงิน_FTC_OFFER" xfId="8065" xr:uid="{00000000-0005-0000-0000-0000F9200000}"/>
    <cellStyle name="ปกติ_FTC_OFFER" xfId="8066" xr:uid="{00000000-0005-0000-0000-0000FA200000}"/>
    <cellStyle name=" [0.00]_ Att. 1- Cover" xfId="8067" xr:uid="{00000000-0005-0000-0000-0000FB200000}"/>
    <cellStyle name="_ Att. 1- Cover" xfId="8068" xr:uid="{00000000-0005-0000-0000-0000FC200000}"/>
    <cellStyle name="?_ Att. 1- Cover" xfId="8069" xr:uid="{00000000-0005-0000-0000-0000FD200000}"/>
    <cellStyle name="똿뗦먛귟 [0.00]_PRODUCT DETAIL Q1" xfId="8070" xr:uid="{00000000-0005-0000-0000-0000FE200000}"/>
    <cellStyle name="똿뗦먛귟_PRODUCT DETAIL Q1" xfId="8071" xr:uid="{00000000-0005-0000-0000-0000FF200000}"/>
    <cellStyle name="믅됞 [0.00]_PRODUCT DETAIL Q1" xfId="8072" xr:uid="{00000000-0005-0000-0000-000000210000}"/>
    <cellStyle name="믅됞_PRODUCT DETAIL Q1" xfId="8073" xr:uid="{00000000-0005-0000-0000-000001210000}"/>
    <cellStyle name="백분율_††††† " xfId="8074" xr:uid="{00000000-0005-0000-0000-000002210000}"/>
    <cellStyle name="뷭?_BOOKSHIP" xfId="8075" xr:uid="{00000000-0005-0000-0000-000003210000}"/>
    <cellStyle name="쉼표 [0]_2001 Target monthly" xfId="8076" xr:uid="{00000000-0005-0000-0000-000004210000}"/>
    <cellStyle name="쉼표_Sample plan" xfId="8077" xr:uid="{00000000-0005-0000-0000-000005210000}"/>
    <cellStyle name="안건회계법인" xfId="8078" xr:uid="{00000000-0005-0000-0000-000006210000}"/>
    <cellStyle name="안건회계법인 2" xfId="8079" xr:uid="{00000000-0005-0000-0000-000007210000}"/>
    <cellStyle name="안건회계법인 3" xfId="8080" xr:uid="{00000000-0005-0000-0000-000008210000}"/>
    <cellStyle name="콤마 [ - 유형1" xfId="8081" xr:uid="{00000000-0005-0000-0000-000009210000}"/>
    <cellStyle name="콤마 [ - 유형1 2" xfId="8082" xr:uid="{00000000-0005-0000-0000-00000A210000}"/>
    <cellStyle name="콤마 [ - 유형1 3" xfId="8083" xr:uid="{00000000-0005-0000-0000-00000B210000}"/>
    <cellStyle name="콤마 [ - 유형2" xfId="8084" xr:uid="{00000000-0005-0000-0000-00000C210000}"/>
    <cellStyle name="콤마 [ - 유형2 2" xfId="8085" xr:uid="{00000000-0005-0000-0000-00000D210000}"/>
    <cellStyle name="콤마 [ - 유형2 3" xfId="8086" xr:uid="{00000000-0005-0000-0000-00000E210000}"/>
    <cellStyle name="콤마 [ - 유형3" xfId="8087" xr:uid="{00000000-0005-0000-0000-00000F210000}"/>
    <cellStyle name="콤마 [ - 유형3 2" xfId="8088" xr:uid="{00000000-0005-0000-0000-000010210000}"/>
    <cellStyle name="콤마 [ - 유형3 3" xfId="8089" xr:uid="{00000000-0005-0000-0000-000011210000}"/>
    <cellStyle name="콤마 [ - 유형4" xfId="8090" xr:uid="{00000000-0005-0000-0000-000012210000}"/>
    <cellStyle name="콤마 [ - 유형4 2" xfId="8091" xr:uid="{00000000-0005-0000-0000-000013210000}"/>
    <cellStyle name="콤마 [ - 유형4 3" xfId="8092" xr:uid="{00000000-0005-0000-0000-000014210000}"/>
    <cellStyle name="콤마 [ - 유형5" xfId="8093" xr:uid="{00000000-0005-0000-0000-000015210000}"/>
    <cellStyle name="콤마 [ - 유형5 2" xfId="8094" xr:uid="{00000000-0005-0000-0000-000016210000}"/>
    <cellStyle name="콤마 [ - 유형5 3" xfId="8095" xr:uid="{00000000-0005-0000-0000-000017210000}"/>
    <cellStyle name="콤마 [ - 유형6" xfId="8096" xr:uid="{00000000-0005-0000-0000-000018210000}"/>
    <cellStyle name="콤마 [ - 유형6 2" xfId="8097" xr:uid="{00000000-0005-0000-0000-000019210000}"/>
    <cellStyle name="콤마 [ - 유형6 3" xfId="8098" xr:uid="{00000000-0005-0000-0000-00001A210000}"/>
    <cellStyle name="콤마 [ - 유형7" xfId="8099" xr:uid="{00000000-0005-0000-0000-00001B210000}"/>
    <cellStyle name="콤마 [ - 유형7 2" xfId="8100" xr:uid="{00000000-0005-0000-0000-00001C210000}"/>
    <cellStyle name="콤마 [ - 유형7 3" xfId="8101" xr:uid="{00000000-0005-0000-0000-00001D210000}"/>
    <cellStyle name="콤마 [ - 유형8" xfId="8102" xr:uid="{00000000-0005-0000-0000-00001E210000}"/>
    <cellStyle name="콤마 [ - 유형8 2" xfId="8103" xr:uid="{00000000-0005-0000-0000-00001F210000}"/>
    <cellStyle name="콤마 [ - 유형8 3" xfId="8104" xr:uid="{00000000-0005-0000-0000-000020210000}"/>
    <cellStyle name="콤마 [0]_ 비목별 월별기술 " xfId="8105" xr:uid="{00000000-0005-0000-0000-000021210000}"/>
    <cellStyle name="콤마_ 비목별 월별기술 " xfId="8106" xr:uid="{00000000-0005-0000-0000-000022210000}"/>
    <cellStyle name="통화 [0]_††††† " xfId="8107" xr:uid="{00000000-0005-0000-0000-000023210000}"/>
    <cellStyle name="통화_††††† " xfId="8108" xr:uid="{00000000-0005-0000-0000-000024210000}"/>
    <cellStyle name="표준_ 97년 경영분석(안)" xfId="8109" xr:uid="{00000000-0005-0000-0000-000025210000}"/>
    <cellStyle name="표줠_Sheet1_1_총괄표 (수출입) (2)" xfId="8110" xr:uid="{00000000-0005-0000-0000-000026210000}"/>
    <cellStyle name="一般_00Q3902REV.1" xfId="8111" xr:uid="{00000000-0005-0000-0000-000027210000}"/>
    <cellStyle name="千位[0]_pldt" xfId="8112" xr:uid="{00000000-0005-0000-0000-000028210000}"/>
    <cellStyle name="千位_pldt" xfId="8113" xr:uid="{00000000-0005-0000-0000-000029210000}"/>
    <cellStyle name="千位分隔_CCTV" xfId="8114" xr:uid="{00000000-0005-0000-0000-00002A210000}"/>
    <cellStyle name="千分位[0]_00Q3902REV.1" xfId="8115" xr:uid="{00000000-0005-0000-0000-00002B210000}"/>
    <cellStyle name="千分位_00Q3902REV.1" xfId="8116" xr:uid="{00000000-0005-0000-0000-00002C210000}"/>
    <cellStyle name="后继超级链接_销售公司-2002年报表体系（12.21）" xfId="8117" xr:uid="{00000000-0005-0000-0000-00002D210000}"/>
    <cellStyle name="已瀏覽過的超連結" xfId="8118" xr:uid="{00000000-0005-0000-0000-00002E210000}"/>
    <cellStyle name="已瀏覽過的超連結 2" xfId="8119" xr:uid="{00000000-0005-0000-0000-00002F210000}"/>
    <cellStyle name="已瀏覽過的超連結 3" xfId="8120" xr:uid="{00000000-0005-0000-0000-000030210000}"/>
    <cellStyle name="常?_Sales Forecast - TCLVN" xfId="8121" xr:uid="{00000000-0005-0000-0000-000031210000}"/>
    <cellStyle name="常规_4403-200312" xfId="8122" xr:uid="{00000000-0005-0000-0000-000032210000}"/>
    <cellStyle name="桁区切り [0.00]_††††† " xfId="8123" xr:uid="{00000000-0005-0000-0000-000033210000}"/>
    <cellStyle name="桁区切り_††††† " xfId="8124" xr:uid="{00000000-0005-0000-0000-000034210000}"/>
    <cellStyle name="標準_#265_Rebates and Pricing" xfId="8125" xr:uid="{00000000-0005-0000-0000-000035210000}"/>
    <cellStyle name="貨幣 [0]_00Q3902REV.1" xfId="8126" xr:uid="{00000000-0005-0000-0000-000036210000}"/>
    <cellStyle name="貨幣[0]_BRE" xfId="8127" xr:uid="{00000000-0005-0000-0000-000037210000}"/>
    <cellStyle name="貨幣_00Q3902REV.1" xfId="8128" xr:uid="{00000000-0005-0000-0000-000038210000}"/>
    <cellStyle name="超级链接_销售公司-2002年报表体系（12.21）" xfId="8129" xr:uid="{00000000-0005-0000-0000-000039210000}"/>
    <cellStyle name="超連結" xfId="8130" xr:uid="{00000000-0005-0000-0000-00003A210000}"/>
    <cellStyle name="超連結_x000f_" xfId="8131" xr:uid="{00000000-0005-0000-0000-00003B210000}"/>
    <cellStyle name="超連結 10" xfId="8132" xr:uid="{00000000-0005-0000-0000-00003C210000}"/>
    <cellStyle name="超連結_x000f_ 10" xfId="8133" xr:uid="{00000000-0005-0000-0000-00003D210000}"/>
    <cellStyle name="超連結 11" xfId="8134" xr:uid="{00000000-0005-0000-0000-00003E210000}"/>
    <cellStyle name="超連結_x000f_ 11" xfId="8135" xr:uid="{00000000-0005-0000-0000-00003F210000}"/>
    <cellStyle name="超連結 12" xfId="8136" xr:uid="{00000000-0005-0000-0000-000040210000}"/>
    <cellStyle name="超連結_x000f_ 12" xfId="8137" xr:uid="{00000000-0005-0000-0000-000041210000}"/>
    <cellStyle name="超連結 13" xfId="8138" xr:uid="{00000000-0005-0000-0000-000042210000}"/>
    <cellStyle name="超連結_x000f_ 13" xfId="8139" xr:uid="{00000000-0005-0000-0000-000043210000}"/>
    <cellStyle name="超連結 14" xfId="8140" xr:uid="{00000000-0005-0000-0000-000044210000}"/>
    <cellStyle name="超連結_x000f_ 14" xfId="8141" xr:uid="{00000000-0005-0000-0000-000045210000}"/>
    <cellStyle name="超連結 15" xfId="8142" xr:uid="{00000000-0005-0000-0000-000046210000}"/>
    <cellStyle name="超連結_x000f_ 15" xfId="8143" xr:uid="{00000000-0005-0000-0000-000047210000}"/>
    <cellStyle name="超連結 16" xfId="8144" xr:uid="{00000000-0005-0000-0000-000048210000}"/>
    <cellStyle name="超連結_x000f_ 16" xfId="8145" xr:uid="{00000000-0005-0000-0000-000049210000}"/>
    <cellStyle name="超連結 17" xfId="8146" xr:uid="{00000000-0005-0000-0000-00004A210000}"/>
    <cellStyle name="超連結_x000f_ 17" xfId="8147" xr:uid="{00000000-0005-0000-0000-00004B210000}"/>
    <cellStyle name="超連結 18" xfId="8148" xr:uid="{00000000-0005-0000-0000-00004C210000}"/>
    <cellStyle name="超連結_x000f_ 18" xfId="8149" xr:uid="{00000000-0005-0000-0000-00004D210000}"/>
    <cellStyle name="超連結 19" xfId="8150" xr:uid="{00000000-0005-0000-0000-00004E210000}"/>
    <cellStyle name="超連結_x000f_ 19" xfId="8151" xr:uid="{00000000-0005-0000-0000-00004F210000}"/>
    <cellStyle name="超連結 2" xfId="8152" xr:uid="{00000000-0005-0000-0000-000050210000}"/>
    <cellStyle name="超連結_x000f_ 2" xfId="8153" xr:uid="{00000000-0005-0000-0000-000051210000}"/>
    <cellStyle name="超連結 20" xfId="8154" xr:uid="{00000000-0005-0000-0000-000052210000}"/>
    <cellStyle name="超連結_x000f_ 20" xfId="8155" xr:uid="{00000000-0005-0000-0000-000053210000}"/>
    <cellStyle name="超連結 21" xfId="8156" xr:uid="{00000000-0005-0000-0000-000054210000}"/>
    <cellStyle name="超連結_x000f_ 21" xfId="8157" xr:uid="{00000000-0005-0000-0000-000055210000}"/>
    <cellStyle name="超連結 22" xfId="8158" xr:uid="{00000000-0005-0000-0000-000056210000}"/>
    <cellStyle name="超連結_x000f_ 22" xfId="8159" xr:uid="{00000000-0005-0000-0000-000057210000}"/>
    <cellStyle name="超連結 23" xfId="8160" xr:uid="{00000000-0005-0000-0000-000058210000}"/>
    <cellStyle name="超連結_x000f_ 23" xfId="8161" xr:uid="{00000000-0005-0000-0000-000059210000}"/>
    <cellStyle name="超連結 24" xfId="8162" xr:uid="{00000000-0005-0000-0000-00005A210000}"/>
    <cellStyle name="超連結_x000f_ 24" xfId="8163" xr:uid="{00000000-0005-0000-0000-00005B210000}"/>
    <cellStyle name="超連結 25" xfId="8164" xr:uid="{00000000-0005-0000-0000-00005C210000}"/>
    <cellStyle name="超連結_x000f_ 25" xfId="8165" xr:uid="{00000000-0005-0000-0000-00005D210000}"/>
    <cellStyle name="超連結 26" xfId="8166" xr:uid="{00000000-0005-0000-0000-00005E210000}"/>
    <cellStyle name="超連結_x000f_ 26" xfId="8167" xr:uid="{00000000-0005-0000-0000-00005F210000}"/>
    <cellStyle name="超連結 27" xfId="8168" xr:uid="{00000000-0005-0000-0000-000060210000}"/>
    <cellStyle name="超連結_x000f_ 27" xfId="8169" xr:uid="{00000000-0005-0000-0000-000061210000}"/>
    <cellStyle name="超連結 28" xfId="8170" xr:uid="{00000000-0005-0000-0000-000062210000}"/>
    <cellStyle name="超連結_x000f_ 28" xfId="8171" xr:uid="{00000000-0005-0000-0000-000063210000}"/>
    <cellStyle name="超連結 29" xfId="8172" xr:uid="{00000000-0005-0000-0000-000064210000}"/>
    <cellStyle name="超連結_x000f_ 29" xfId="8173" xr:uid="{00000000-0005-0000-0000-000065210000}"/>
    <cellStyle name="超連結 3" xfId="8174" xr:uid="{00000000-0005-0000-0000-000066210000}"/>
    <cellStyle name="超連結_x000f_ 3" xfId="8175" xr:uid="{00000000-0005-0000-0000-000067210000}"/>
    <cellStyle name="超連結 30" xfId="8176" xr:uid="{00000000-0005-0000-0000-000068210000}"/>
    <cellStyle name="超連結_x000f_ 30" xfId="8177" xr:uid="{00000000-0005-0000-0000-000069210000}"/>
    <cellStyle name="超連結 31" xfId="8178" xr:uid="{00000000-0005-0000-0000-00006A210000}"/>
    <cellStyle name="超連結_x000f_ 31" xfId="8179" xr:uid="{00000000-0005-0000-0000-00006B210000}"/>
    <cellStyle name="超連結 32" xfId="8180" xr:uid="{00000000-0005-0000-0000-00006C210000}"/>
    <cellStyle name="超連結_x000f_ 32" xfId="8181" xr:uid="{00000000-0005-0000-0000-00006D210000}"/>
    <cellStyle name="超連結 33" xfId="8182" xr:uid="{00000000-0005-0000-0000-00006E210000}"/>
    <cellStyle name="超連結_x000f_ 33" xfId="8183" xr:uid="{00000000-0005-0000-0000-00006F210000}"/>
    <cellStyle name="超連結 34" xfId="8184" xr:uid="{00000000-0005-0000-0000-000070210000}"/>
    <cellStyle name="超連結_x000f_ 34" xfId="8185" xr:uid="{00000000-0005-0000-0000-000071210000}"/>
    <cellStyle name="超連結 35" xfId="8186" xr:uid="{00000000-0005-0000-0000-000072210000}"/>
    <cellStyle name="超連結_x000f_ 35" xfId="8187" xr:uid="{00000000-0005-0000-0000-000073210000}"/>
    <cellStyle name="超連結 36" xfId="8188" xr:uid="{00000000-0005-0000-0000-000074210000}"/>
    <cellStyle name="超連結_x000f_ 36" xfId="8189" xr:uid="{00000000-0005-0000-0000-000075210000}"/>
    <cellStyle name="超連結 37" xfId="8190" xr:uid="{00000000-0005-0000-0000-000076210000}"/>
    <cellStyle name="超連結_x000f_ 37" xfId="8191" xr:uid="{00000000-0005-0000-0000-000077210000}"/>
    <cellStyle name="超連結 38" xfId="8192" xr:uid="{00000000-0005-0000-0000-000078210000}"/>
    <cellStyle name="超連結_x000f_ 38" xfId="8193" xr:uid="{00000000-0005-0000-0000-000079210000}"/>
    <cellStyle name="超連結 39" xfId="8194" xr:uid="{00000000-0005-0000-0000-00007A210000}"/>
    <cellStyle name="超連結_x000f_ 39" xfId="8195" xr:uid="{00000000-0005-0000-0000-00007B210000}"/>
    <cellStyle name="超連結 4" xfId="8196" xr:uid="{00000000-0005-0000-0000-00007C210000}"/>
    <cellStyle name="超連結_x000f_ 4" xfId="8197" xr:uid="{00000000-0005-0000-0000-00007D210000}"/>
    <cellStyle name="超連結 40" xfId="8198" xr:uid="{00000000-0005-0000-0000-00007E210000}"/>
    <cellStyle name="超連結_x000f_ 40" xfId="8199" xr:uid="{00000000-0005-0000-0000-00007F210000}"/>
    <cellStyle name="超連結 41" xfId="8200" xr:uid="{00000000-0005-0000-0000-000080210000}"/>
    <cellStyle name="超連結_x000f_ 41" xfId="8201" xr:uid="{00000000-0005-0000-0000-000081210000}"/>
    <cellStyle name="超連結 42" xfId="8202" xr:uid="{00000000-0005-0000-0000-000082210000}"/>
    <cellStyle name="超連結_x000f_ 42" xfId="8203" xr:uid="{00000000-0005-0000-0000-000083210000}"/>
    <cellStyle name="超連結 43" xfId="8204" xr:uid="{00000000-0005-0000-0000-000084210000}"/>
    <cellStyle name="超連結_x000f_ 43" xfId="8205" xr:uid="{00000000-0005-0000-0000-000085210000}"/>
    <cellStyle name="超連結 44" xfId="8206" xr:uid="{00000000-0005-0000-0000-000086210000}"/>
    <cellStyle name="超連結_x000f_ 44" xfId="8207" xr:uid="{00000000-0005-0000-0000-000087210000}"/>
    <cellStyle name="超連結 45" xfId="8208" xr:uid="{00000000-0005-0000-0000-000088210000}"/>
    <cellStyle name="超連結_x000f_ 45" xfId="8209" xr:uid="{00000000-0005-0000-0000-000089210000}"/>
    <cellStyle name="超連結 46" xfId="8210" xr:uid="{00000000-0005-0000-0000-00008A210000}"/>
    <cellStyle name="超連結_x000f_ 46" xfId="8211" xr:uid="{00000000-0005-0000-0000-00008B210000}"/>
    <cellStyle name="超連結 47" xfId="8212" xr:uid="{00000000-0005-0000-0000-00008C210000}"/>
    <cellStyle name="超連結_x000f_ 47" xfId="8213" xr:uid="{00000000-0005-0000-0000-00008D210000}"/>
    <cellStyle name="超連結 48" xfId="8214" xr:uid="{00000000-0005-0000-0000-00008E210000}"/>
    <cellStyle name="超連結_x000f_ 48" xfId="8215" xr:uid="{00000000-0005-0000-0000-00008F210000}"/>
    <cellStyle name="超連結 49" xfId="8216" xr:uid="{00000000-0005-0000-0000-000090210000}"/>
    <cellStyle name="超連結_x000f_ 49" xfId="8217" xr:uid="{00000000-0005-0000-0000-000091210000}"/>
    <cellStyle name="超連結 5" xfId="8218" xr:uid="{00000000-0005-0000-0000-000092210000}"/>
    <cellStyle name="超連結_x000f_ 5" xfId="8219" xr:uid="{00000000-0005-0000-0000-000093210000}"/>
    <cellStyle name="超連結 50" xfId="8220" xr:uid="{00000000-0005-0000-0000-000094210000}"/>
    <cellStyle name="超連結_x000f_ 50" xfId="8221" xr:uid="{00000000-0005-0000-0000-000095210000}"/>
    <cellStyle name="超連結 51" xfId="8222" xr:uid="{00000000-0005-0000-0000-000096210000}"/>
    <cellStyle name="超連結_x000f_ 51" xfId="8223" xr:uid="{00000000-0005-0000-0000-000097210000}"/>
    <cellStyle name="超連結 52" xfId="8224" xr:uid="{00000000-0005-0000-0000-000098210000}"/>
    <cellStyle name="超連結_x000f_ 52" xfId="8225" xr:uid="{00000000-0005-0000-0000-000099210000}"/>
    <cellStyle name="超連結 53" xfId="8226" xr:uid="{00000000-0005-0000-0000-00009A210000}"/>
    <cellStyle name="超連結_x000f_ 53" xfId="8227" xr:uid="{00000000-0005-0000-0000-00009B210000}"/>
    <cellStyle name="超連結 54" xfId="8228" xr:uid="{00000000-0005-0000-0000-00009C210000}"/>
    <cellStyle name="超連結_x000f_ 54" xfId="8229" xr:uid="{00000000-0005-0000-0000-00009D210000}"/>
    <cellStyle name="超連結 55" xfId="8230" xr:uid="{00000000-0005-0000-0000-00009E210000}"/>
    <cellStyle name="超連結_x000f_ 55" xfId="8231" xr:uid="{00000000-0005-0000-0000-00009F210000}"/>
    <cellStyle name="超連結 56" xfId="8232" xr:uid="{00000000-0005-0000-0000-0000A0210000}"/>
    <cellStyle name="超連結_x000f_ 56" xfId="8233" xr:uid="{00000000-0005-0000-0000-0000A1210000}"/>
    <cellStyle name="超連結 57" xfId="8234" xr:uid="{00000000-0005-0000-0000-0000A2210000}"/>
    <cellStyle name="超連結_x000f_ 57" xfId="8235" xr:uid="{00000000-0005-0000-0000-0000A3210000}"/>
    <cellStyle name="超連結 58" xfId="8236" xr:uid="{00000000-0005-0000-0000-0000A4210000}"/>
    <cellStyle name="超連結_x000f_ 58" xfId="8237" xr:uid="{00000000-0005-0000-0000-0000A5210000}"/>
    <cellStyle name="超連結 59" xfId="8238" xr:uid="{00000000-0005-0000-0000-0000A6210000}"/>
    <cellStyle name="超連結_x000f_ 59" xfId="8239" xr:uid="{00000000-0005-0000-0000-0000A7210000}"/>
    <cellStyle name="超連結 6" xfId="8240" xr:uid="{00000000-0005-0000-0000-0000A8210000}"/>
    <cellStyle name="超連結_x000f_ 6" xfId="8241" xr:uid="{00000000-0005-0000-0000-0000A9210000}"/>
    <cellStyle name="超連結 7" xfId="8242" xr:uid="{00000000-0005-0000-0000-0000AA210000}"/>
    <cellStyle name="超連結_x000f_ 7" xfId="8243" xr:uid="{00000000-0005-0000-0000-0000AB210000}"/>
    <cellStyle name="超連結 8" xfId="8244" xr:uid="{00000000-0005-0000-0000-0000AC210000}"/>
    <cellStyle name="超連結_x000f_ 8" xfId="8245" xr:uid="{00000000-0005-0000-0000-0000AD210000}"/>
    <cellStyle name="超連結 9" xfId="8246" xr:uid="{00000000-0005-0000-0000-0000AE210000}"/>
    <cellStyle name="超連結_x000f_ 9" xfId="8247" xr:uid="{00000000-0005-0000-0000-0000AF210000}"/>
    <cellStyle name="超連結_x000d_" xfId="8248" xr:uid="{00000000-0005-0000-0000-0000B0210000}"/>
    <cellStyle name="超連結_x000d_ 2" xfId="8249" xr:uid="{00000000-0005-0000-0000-0000B1210000}"/>
    <cellStyle name="超連結_x000d_ 3" xfId="8250" xr:uid="{00000000-0005-0000-0000-0000B2210000}"/>
    <cellStyle name="超連結??汸" xfId="8251" xr:uid="{00000000-0005-0000-0000-0000B3210000}"/>
    <cellStyle name="超連結??汸 2" xfId="8252" xr:uid="{00000000-0005-0000-0000-0000B4210000}"/>
    <cellStyle name="超連結??汸 3" xfId="8253" xr:uid="{00000000-0005-0000-0000-0000B5210000}"/>
    <cellStyle name="超連結?w?" xfId="8254" xr:uid="{00000000-0005-0000-0000-0000B6210000}"/>
    <cellStyle name="超連結?w? 2" xfId="8255" xr:uid="{00000000-0005-0000-0000-0000B7210000}"/>
    <cellStyle name="超連結?w? 3" xfId="8256" xr:uid="{00000000-0005-0000-0000-0000B8210000}"/>
    <cellStyle name="超連結?潒?" xfId="8257" xr:uid="{00000000-0005-0000-0000-0000B9210000}"/>
    <cellStyle name="超連結?潒? 2" xfId="8258" xr:uid="{00000000-0005-0000-0000-0000BA210000}"/>
    <cellStyle name="超連結?潒? 3" xfId="8259" xr:uid="{00000000-0005-0000-0000-0000BB210000}"/>
    <cellStyle name="超連結♇⹡汸" xfId="8260" xr:uid="{00000000-0005-0000-0000-0000BC210000}"/>
    <cellStyle name="超連結♇⹡汸 2" xfId="8261" xr:uid="{00000000-0005-0000-0000-0000BD210000}"/>
    <cellStyle name="超連結♇⹡汸 3" xfId="8262" xr:uid="{00000000-0005-0000-0000-0000BE210000}"/>
    <cellStyle name="超連結⁷潒慭" xfId="8263" xr:uid="{00000000-0005-0000-0000-0000BF210000}"/>
    <cellStyle name="超連結⁷潒慭 2" xfId="8264" xr:uid="{00000000-0005-0000-0000-0000C0210000}"/>
    <cellStyle name="超連結⁷潒慭 3" xfId="8265" xr:uid="{00000000-0005-0000-0000-0000C1210000}"/>
    <cellStyle name="超連結敎w慭" xfId="8266" xr:uid="{00000000-0005-0000-0000-0000C2210000}"/>
    <cellStyle name="超連結敎w慭 2" xfId="8267" xr:uid="{00000000-0005-0000-0000-0000C3210000}"/>
    <cellStyle name="超連結敎w慭 3" xfId="8268" xr:uid="{00000000-0005-0000-0000-0000C4210000}"/>
    <cellStyle name="通貨 [0.00]_††††† " xfId="8269" xr:uid="{00000000-0005-0000-0000-0000C5210000}"/>
    <cellStyle name="通貨_††††† " xfId="8270" xr:uid="{00000000-0005-0000-0000-0000C6210000}"/>
    <cellStyle name="隨後的超連結" xfId="8271" xr:uid="{00000000-0005-0000-0000-0000C7210000}"/>
    <cellStyle name="隨後的超連結 2" xfId="8272" xr:uid="{00000000-0005-0000-0000-0000C8210000}"/>
    <cellStyle name="隨後的超連結 3" xfId="8273" xr:uid="{00000000-0005-0000-0000-0000C9210000}"/>
    <cellStyle name="隨後的超連結n_x0003_" xfId="8274" xr:uid="{00000000-0005-0000-0000-0000CA210000}"/>
    <cellStyle name="隨後的超連結n_x0003_ 2" xfId="8275" xr:uid="{00000000-0005-0000-0000-0000CB210000}"/>
    <cellStyle name="隨後的超連結n_x0003_ 3" xfId="8276" xr:uid="{00000000-0005-0000-0000-0000CC210000}"/>
    <cellStyle name="隨後的超連結n汸s?呃L" xfId="8277" xr:uid="{00000000-0005-0000-0000-0000CD210000}"/>
    <cellStyle name="隨後的超連結n汸s?呃L 2" xfId="8278" xr:uid="{00000000-0005-0000-0000-0000CE210000}"/>
    <cellStyle name="隨後的超連結n汸s?呃L 3" xfId="8279" xr:uid="{00000000-0005-0000-0000-0000CF210000}"/>
    <cellStyle name="隨後的超連結n汸s䱘呃L" xfId="8280" xr:uid="{00000000-0005-0000-0000-0000D0210000}"/>
    <cellStyle name="隨後的超連結n汸s䱘呃L 2" xfId="8281" xr:uid="{00000000-0005-0000-0000-0000D1210000}"/>
    <cellStyle name="隨後的超連結n汸s䱘呃L 3" xfId="8282" xr:uid="{00000000-0005-0000-0000-0000D2210000}"/>
    <cellStyle name="隨後的超連結s?呃L?R" xfId="8283" xr:uid="{00000000-0005-0000-0000-0000D3210000}"/>
    <cellStyle name="隨後的超連結s?呃L?R 2" xfId="8284" xr:uid="{00000000-0005-0000-0000-0000D4210000}"/>
    <cellStyle name="隨後的超連結s?呃L?R 3" xfId="8285" xr:uid="{00000000-0005-0000-0000-0000D5210000}"/>
    <cellStyle name="隨後的超連結s䱘呃L䄀R" xfId="8286" xr:uid="{00000000-0005-0000-0000-0000D6210000}"/>
    <cellStyle name="隨後的超連結s䱘呃L䄀R 2" xfId="8287" xr:uid="{00000000-0005-0000-0000-0000D7210000}"/>
    <cellStyle name="隨後的超連結s䱘呃L䄀R 3" xfId="8288" xr:uid="{00000000-0005-0000-0000-0000D8210000}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443</xdr:row>
      <xdr:rowOff>0</xdr:rowOff>
    </xdr:from>
    <xdr:to>
      <xdr:col>1</xdr:col>
      <xdr:colOff>57150</xdr:colOff>
      <xdr:row>443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85775" y="4029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442</xdr:row>
      <xdr:rowOff>104775</xdr:rowOff>
    </xdr:from>
    <xdr:to>
      <xdr:col>1</xdr:col>
      <xdr:colOff>57150</xdr:colOff>
      <xdr:row>442</xdr:row>
      <xdr:rowOff>104775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85775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595</xdr:row>
      <xdr:rowOff>0</xdr:rowOff>
    </xdr:from>
    <xdr:to>
      <xdr:col>1</xdr:col>
      <xdr:colOff>57150</xdr:colOff>
      <xdr:row>595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542925" y="919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595</xdr:row>
      <xdr:rowOff>0</xdr:rowOff>
    </xdr:from>
    <xdr:to>
      <xdr:col>1</xdr:col>
      <xdr:colOff>57150</xdr:colOff>
      <xdr:row>595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542925" y="919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595</xdr:row>
      <xdr:rowOff>0</xdr:rowOff>
    </xdr:from>
    <xdr:to>
      <xdr:col>1</xdr:col>
      <xdr:colOff>57150</xdr:colOff>
      <xdr:row>595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542925" y="919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595</xdr:row>
      <xdr:rowOff>0</xdr:rowOff>
    </xdr:from>
    <xdr:to>
      <xdr:col>1</xdr:col>
      <xdr:colOff>57150</xdr:colOff>
      <xdr:row>595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542925" y="919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392</xdr:row>
      <xdr:rowOff>0</xdr:rowOff>
    </xdr:from>
    <xdr:to>
      <xdr:col>1</xdr:col>
      <xdr:colOff>57150</xdr:colOff>
      <xdr:row>392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>
          <a:spLocks noChangeShapeType="1"/>
        </xdr:cNvSpPr>
      </xdr:nvSpPr>
      <xdr:spPr bwMode="auto">
        <a:xfrm>
          <a:off x="685800" y="10031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391</xdr:row>
      <xdr:rowOff>104775</xdr:rowOff>
    </xdr:from>
    <xdr:to>
      <xdr:col>1</xdr:col>
      <xdr:colOff>57150</xdr:colOff>
      <xdr:row>391</xdr:row>
      <xdr:rowOff>104775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>
          <a:spLocks noChangeShapeType="1"/>
        </xdr:cNvSpPr>
      </xdr:nvSpPr>
      <xdr:spPr bwMode="auto">
        <a:xfrm>
          <a:off x="685800" y="10018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549</xdr:row>
      <xdr:rowOff>0</xdr:rowOff>
    </xdr:from>
    <xdr:to>
      <xdr:col>1</xdr:col>
      <xdr:colOff>57150</xdr:colOff>
      <xdr:row>549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>
          <a:spLocks noChangeShapeType="1"/>
        </xdr:cNvSpPr>
      </xdr:nvSpPr>
      <xdr:spPr bwMode="auto">
        <a:xfrm>
          <a:off x="685800" y="13538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549</xdr:row>
      <xdr:rowOff>0</xdr:rowOff>
    </xdr:from>
    <xdr:to>
      <xdr:col>1</xdr:col>
      <xdr:colOff>57150</xdr:colOff>
      <xdr:row>549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>
          <a:spLocks noChangeShapeType="1"/>
        </xdr:cNvSpPr>
      </xdr:nvSpPr>
      <xdr:spPr bwMode="auto">
        <a:xfrm>
          <a:off x="685800" y="13538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549</xdr:row>
      <xdr:rowOff>0</xdr:rowOff>
    </xdr:from>
    <xdr:to>
      <xdr:col>1</xdr:col>
      <xdr:colOff>57150</xdr:colOff>
      <xdr:row>549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>
          <a:spLocks noChangeShapeType="1"/>
        </xdr:cNvSpPr>
      </xdr:nvSpPr>
      <xdr:spPr bwMode="auto">
        <a:xfrm>
          <a:off x="685800" y="13538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549</xdr:row>
      <xdr:rowOff>0</xdr:rowOff>
    </xdr:from>
    <xdr:to>
      <xdr:col>1</xdr:col>
      <xdr:colOff>57150</xdr:colOff>
      <xdr:row>549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>
          <a:spLocks noChangeShapeType="1"/>
        </xdr:cNvSpPr>
      </xdr:nvSpPr>
      <xdr:spPr bwMode="auto">
        <a:xfrm>
          <a:off x="685800" y="13538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2\My%20Documents\Documents%20and%20Settings\So%20ke%20hoach\My%20Documents\QUYNH\Linh%20tinh\TRAM%20THU%20Y%20PHONG%20THO\TEDI\WC-T5%20-%20TEDI.EX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 tiet phat sinh"/>
      <sheetName val="TH phat sinh"/>
      <sheetName val="chenh lech phat sinh"/>
      <sheetName val="Tong hop"/>
      <sheetName val="chi tiet"/>
      <sheetName val="chenh lech vat tu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1">
          <cell r="C31" t="b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625"/>
  <sheetViews>
    <sheetView showWhiteSpace="0" zoomScale="85" zoomScaleNormal="85" zoomScalePageLayoutView="85" workbookViewId="0">
      <pane ySplit="3" topLeftCell="A4" activePane="bottomLeft" state="frozen"/>
      <selection pane="bottomLeft" activeCell="G29" sqref="G29"/>
    </sheetView>
  </sheetViews>
  <sheetFormatPr defaultColWidth="9.28515625" defaultRowHeight="18.75"/>
  <cols>
    <col min="1" max="1" width="9.28515625" style="1" bestFit="1" customWidth="1"/>
    <col min="2" max="2" width="67.7109375" style="1" customWidth="1"/>
    <col min="3" max="3" width="17.7109375" style="269" customWidth="1"/>
    <col min="4" max="4" width="15.7109375" style="1" customWidth="1"/>
    <col min="5" max="5" width="15" style="1" bestFit="1" customWidth="1"/>
    <col min="6" max="6" width="13" style="1" hidden="1" customWidth="1"/>
    <col min="7" max="7" width="16" style="1" bestFit="1" customWidth="1"/>
    <col min="8" max="8" width="16.7109375" style="1" customWidth="1"/>
    <col min="9" max="9" width="12.7109375" style="263" customWidth="1"/>
    <col min="10" max="10" width="11.28515625" style="263" customWidth="1"/>
    <col min="11" max="11" width="12.28515625" style="1" customWidth="1"/>
    <col min="12" max="12" width="9.28515625" style="1"/>
    <col min="13" max="13" width="12.28515625" style="1" bestFit="1" customWidth="1"/>
    <col min="14" max="14" width="12.28515625" style="1" customWidth="1"/>
    <col min="15" max="16384" width="9.28515625" style="1"/>
  </cols>
  <sheetData>
    <row r="1" spans="1:11" ht="51" customHeight="1">
      <c r="A1" s="306" t="s">
        <v>605</v>
      </c>
      <c r="B1" s="307"/>
      <c r="C1" s="307"/>
      <c r="D1" s="307"/>
      <c r="E1" s="307"/>
      <c r="F1" s="307"/>
      <c r="G1" s="307"/>
      <c r="H1" s="308" t="s">
        <v>624</v>
      </c>
      <c r="I1" s="307"/>
      <c r="J1" s="307"/>
      <c r="K1" s="307"/>
    </row>
    <row r="2" spans="1:11" ht="17.25" customHeight="1">
      <c r="A2" s="595" t="s">
        <v>625</v>
      </c>
      <c r="B2" s="593" t="s">
        <v>1</v>
      </c>
      <c r="C2" s="597" t="s">
        <v>2</v>
      </c>
      <c r="D2" s="593" t="s">
        <v>595</v>
      </c>
      <c r="E2" s="599" t="s">
        <v>597</v>
      </c>
      <c r="F2" s="599"/>
      <c r="G2" s="599"/>
      <c r="H2" s="600" t="s">
        <v>599</v>
      </c>
      <c r="I2" s="592" t="s">
        <v>98</v>
      </c>
      <c r="J2" s="592"/>
      <c r="K2" s="593" t="s">
        <v>3</v>
      </c>
    </row>
    <row r="3" spans="1:11" ht="112.5">
      <c r="A3" s="596"/>
      <c r="B3" s="594"/>
      <c r="C3" s="598"/>
      <c r="D3" s="594"/>
      <c r="E3" s="8" t="s">
        <v>132</v>
      </c>
      <c r="F3" s="8"/>
      <c r="G3" s="8" t="s">
        <v>596</v>
      </c>
      <c r="H3" s="601"/>
      <c r="I3" s="259" t="s">
        <v>598</v>
      </c>
      <c r="J3" s="259" t="s">
        <v>600</v>
      </c>
      <c r="K3" s="594"/>
    </row>
    <row r="4" spans="1:11">
      <c r="A4" s="309" t="s">
        <v>606</v>
      </c>
      <c r="B4" s="10" t="s">
        <v>5</v>
      </c>
      <c r="C4" s="9"/>
      <c r="D4" s="9"/>
      <c r="E4" s="11"/>
      <c r="F4" s="9"/>
      <c r="G4" s="12"/>
      <c r="H4" s="12"/>
      <c r="I4" s="260"/>
      <c r="J4" s="260"/>
      <c r="K4" s="9"/>
    </row>
    <row r="5" spans="1:11">
      <c r="A5" s="310" t="s">
        <v>607</v>
      </c>
      <c r="B5" s="14" t="s">
        <v>7</v>
      </c>
      <c r="C5" s="13"/>
      <c r="D5" s="13"/>
      <c r="E5" s="15"/>
      <c r="F5" s="13"/>
      <c r="G5" s="16"/>
      <c r="H5" s="16"/>
      <c r="I5" s="33"/>
      <c r="J5" s="33"/>
      <c r="K5" s="13"/>
    </row>
    <row r="6" spans="1:11" hidden="1">
      <c r="A6" s="310" t="s">
        <v>608</v>
      </c>
      <c r="B6" s="18" t="s">
        <v>8</v>
      </c>
      <c r="C6" s="17" t="s">
        <v>9</v>
      </c>
      <c r="D6" s="17"/>
      <c r="E6" s="19"/>
      <c r="F6" s="17"/>
      <c r="G6" s="20"/>
      <c r="H6" s="20"/>
      <c r="I6" s="33"/>
      <c r="J6" s="33"/>
      <c r="K6" s="17"/>
    </row>
    <row r="7" spans="1:11" hidden="1">
      <c r="A7" s="310" t="s">
        <v>609</v>
      </c>
      <c r="B7" s="18" t="s">
        <v>10</v>
      </c>
      <c r="C7" s="17" t="str">
        <f>C6</f>
        <v>Tr. đồng</v>
      </c>
      <c r="D7" s="17"/>
      <c r="E7" s="19"/>
      <c r="F7" s="17"/>
      <c r="G7" s="20"/>
      <c r="H7" s="20"/>
      <c r="I7" s="33"/>
      <c r="J7" s="33"/>
      <c r="K7" s="17"/>
    </row>
    <row r="8" spans="1:11" hidden="1">
      <c r="A8" s="310" t="s">
        <v>610</v>
      </c>
      <c r="B8" s="18" t="s">
        <v>11</v>
      </c>
      <c r="C8" s="17" t="str">
        <f>C6</f>
        <v>Tr. đồng</v>
      </c>
      <c r="D8" s="17"/>
      <c r="E8" s="19"/>
      <c r="F8" s="17"/>
      <c r="G8" s="20"/>
      <c r="H8" s="20"/>
      <c r="I8" s="33"/>
      <c r="J8" s="33"/>
      <c r="K8" s="17"/>
    </row>
    <row r="9" spans="1:11" hidden="1">
      <c r="A9" s="310" t="s">
        <v>611</v>
      </c>
      <c r="B9" s="18" t="s">
        <v>12</v>
      </c>
      <c r="C9" s="17" t="str">
        <f>C6</f>
        <v>Tr. đồng</v>
      </c>
      <c r="D9" s="17"/>
      <c r="E9" s="19"/>
      <c r="F9" s="17"/>
      <c r="G9" s="20"/>
      <c r="H9" s="20"/>
      <c r="I9" s="33"/>
      <c r="J9" s="33"/>
      <c r="K9" s="17"/>
    </row>
    <row r="10" spans="1:11" hidden="1">
      <c r="A10" s="310" t="s">
        <v>612</v>
      </c>
      <c r="B10" s="18" t="s">
        <v>13</v>
      </c>
      <c r="C10" s="17" t="str">
        <f>C6</f>
        <v>Tr. đồng</v>
      </c>
      <c r="D10" s="17"/>
      <c r="E10" s="19"/>
      <c r="F10" s="17"/>
      <c r="G10" s="20"/>
      <c r="H10" s="20"/>
      <c r="I10" s="33"/>
      <c r="J10" s="33"/>
      <c r="K10" s="17"/>
    </row>
    <row r="11" spans="1:11" hidden="1">
      <c r="A11" s="310" t="s">
        <v>613</v>
      </c>
      <c r="B11" s="18" t="s">
        <v>14</v>
      </c>
      <c r="C11" s="17" t="str">
        <f>C7</f>
        <v>Tr. đồng</v>
      </c>
      <c r="D11" s="17"/>
      <c r="E11" s="19"/>
      <c r="F11" s="17"/>
      <c r="G11" s="20"/>
      <c r="H11" s="20"/>
      <c r="I11" s="33"/>
      <c r="J11" s="33"/>
      <c r="K11" s="17"/>
    </row>
    <row r="12" spans="1:11" hidden="1">
      <c r="A12" s="310" t="s">
        <v>614</v>
      </c>
      <c r="B12" s="18" t="s">
        <v>15</v>
      </c>
      <c r="C12" s="17" t="str">
        <f>C6</f>
        <v>Tr. đồng</v>
      </c>
      <c r="D12" s="17"/>
      <c r="E12" s="19"/>
      <c r="F12" s="17"/>
      <c r="G12" s="20"/>
      <c r="H12" s="20"/>
      <c r="I12" s="33"/>
      <c r="J12" s="33"/>
      <c r="K12" s="17"/>
    </row>
    <row r="13" spans="1:11" hidden="1">
      <c r="A13" s="310" t="s">
        <v>615</v>
      </c>
      <c r="B13" s="18" t="s">
        <v>16</v>
      </c>
      <c r="C13" s="17" t="str">
        <f>C6</f>
        <v>Tr. đồng</v>
      </c>
      <c r="D13" s="17"/>
      <c r="E13" s="19"/>
      <c r="F13" s="17"/>
      <c r="G13" s="20"/>
      <c r="H13" s="20"/>
      <c r="I13" s="33"/>
      <c r="J13" s="33"/>
      <c r="K13" s="17"/>
    </row>
    <row r="14" spans="1:11" hidden="1">
      <c r="A14" s="310" t="s">
        <v>616</v>
      </c>
      <c r="B14" s="18" t="s">
        <v>17</v>
      </c>
      <c r="C14" s="17" t="str">
        <f>C6</f>
        <v>Tr. đồng</v>
      </c>
      <c r="D14" s="17"/>
      <c r="E14" s="19"/>
      <c r="F14" s="17"/>
      <c r="G14" s="20"/>
      <c r="H14" s="20"/>
      <c r="I14" s="33"/>
      <c r="J14" s="33"/>
      <c r="K14" s="17"/>
    </row>
    <row r="15" spans="1:11" hidden="1">
      <c r="A15" s="310" t="s">
        <v>617</v>
      </c>
      <c r="B15" s="18" t="s">
        <v>18</v>
      </c>
      <c r="C15" s="17" t="str">
        <f>C6</f>
        <v>Tr. đồng</v>
      </c>
      <c r="D15" s="17"/>
      <c r="E15" s="19"/>
      <c r="F15" s="17"/>
      <c r="G15" s="20"/>
      <c r="H15" s="20"/>
      <c r="I15" s="33"/>
      <c r="J15" s="33"/>
      <c r="K15" s="17"/>
    </row>
    <row r="16" spans="1:11" hidden="1">
      <c r="A16" s="310" t="s">
        <v>618</v>
      </c>
      <c r="B16" s="18" t="s">
        <v>19</v>
      </c>
      <c r="C16" s="17" t="str">
        <f>C6</f>
        <v>Tr. đồng</v>
      </c>
      <c r="D16" s="17"/>
      <c r="E16" s="19"/>
      <c r="F16" s="17"/>
      <c r="G16" s="20"/>
      <c r="H16" s="20"/>
      <c r="I16" s="33"/>
      <c r="J16" s="33"/>
      <c r="K16" s="17"/>
    </row>
    <row r="17" spans="1:11" hidden="1">
      <c r="A17" s="310" t="s">
        <v>619</v>
      </c>
      <c r="B17" s="18" t="s">
        <v>20</v>
      </c>
      <c r="C17" s="17" t="str">
        <f>C6</f>
        <v>Tr. đồng</v>
      </c>
      <c r="D17" s="17"/>
      <c r="E17" s="19"/>
      <c r="F17" s="17"/>
      <c r="G17" s="20"/>
      <c r="H17" s="20"/>
      <c r="I17" s="33"/>
      <c r="J17" s="33"/>
      <c r="K17" s="17"/>
    </row>
    <row r="18" spans="1:11" hidden="1">
      <c r="A18" s="310" t="s">
        <v>620</v>
      </c>
      <c r="B18" s="18" t="s">
        <v>18</v>
      </c>
      <c r="C18" s="17" t="str">
        <f>C6</f>
        <v>Tr. đồng</v>
      </c>
      <c r="D18" s="17"/>
      <c r="E18" s="19"/>
      <c r="F18" s="17"/>
      <c r="G18" s="20"/>
      <c r="H18" s="20"/>
      <c r="I18" s="33"/>
      <c r="J18" s="33"/>
      <c r="K18" s="17"/>
    </row>
    <row r="19" spans="1:11" hidden="1">
      <c r="A19" s="310" t="s">
        <v>621</v>
      </c>
      <c r="B19" s="18" t="s">
        <v>19</v>
      </c>
      <c r="C19" s="17" t="str">
        <f>C6</f>
        <v>Tr. đồng</v>
      </c>
      <c r="D19" s="17"/>
      <c r="E19" s="19"/>
      <c r="F19" s="17"/>
      <c r="G19" s="20"/>
      <c r="H19" s="20"/>
      <c r="I19" s="33"/>
      <c r="J19" s="33"/>
      <c r="K19" s="17"/>
    </row>
    <row r="20" spans="1:11" hidden="1">
      <c r="A20" s="310" t="s">
        <v>622</v>
      </c>
      <c r="B20" s="18" t="s">
        <v>21</v>
      </c>
      <c r="C20" s="17" t="str">
        <f>C6</f>
        <v>Tr. đồng</v>
      </c>
      <c r="D20" s="17"/>
      <c r="E20" s="19"/>
      <c r="F20" s="17"/>
      <c r="G20" s="20"/>
      <c r="H20" s="20"/>
      <c r="I20" s="33"/>
      <c r="J20" s="33"/>
      <c r="K20" s="17"/>
    </row>
    <row r="21" spans="1:11" hidden="1">
      <c r="A21" s="310" t="s">
        <v>623</v>
      </c>
      <c r="B21" s="18" t="s">
        <v>22</v>
      </c>
      <c r="C21" s="17" t="str">
        <f>C6</f>
        <v>Tr. đồng</v>
      </c>
      <c r="D21" s="17"/>
      <c r="E21" s="19"/>
      <c r="F21" s="17"/>
      <c r="G21" s="20"/>
      <c r="H21" s="20"/>
      <c r="I21" s="33"/>
      <c r="J21" s="33"/>
      <c r="K21" s="17"/>
    </row>
    <row r="22" spans="1:11" hidden="1">
      <c r="A22" s="17"/>
      <c r="B22" s="18" t="s">
        <v>10</v>
      </c>
      <c r="C22" s="17" t="str">
        <f>C6</f>
        <v>Tr. đồng</v>
      </c>
      <c r="D22" s="17"/>
      <c r="E22" s="19"/>
      <c r="F22" s="17"/>
      <c r="G22" s="20"/>
      <c r="H22" s="20"/>
      <c r="I22" s="33"/>
      <c r="J22" s="33"/>
      <c r="K22" s="17"/>
    </row>
    <row r="23" spans="1:11" hidden="1">
      <c r="A23" s="17"/>
      <c r="B23" s="18" t="s">
        <v>17</v>
      </c>
      <c r="C23" s="17" t="str">
        <f>C6</f>
        <v>Tr. đồng</v>
      </c>
      <c r="D23" s="17"/>
      <c r="E23" s="19"/>
      <c r="F23" s="17"/>
      <c r="G23" s="20"/>
      <c r="H23" s="20"/>
      <c r="I23" s="33"/>
      <c r="J23" s="33"/>
      <c r="K23" s="17"/>
    </row>
    <row r="24" spans="1:11" hidden="1">
      <c r="A24" s="17"/>
      <c r="B24" s="18" t="s">
        <v>23</v>
      </c>
      <c r="C24" s="17" t="str">
        <f>C6</f>
        <v>Tr. đồng</v>
      </c>
      <c r="D24" s="17"/>
      <c r="E24" s="19"/>
      <c r="F24" s="17"/>
      <c r="G24" s="20"/>
      <c r="H24" s="20"/>
      <c r="I24" s="33"/>
      <c r="J24" s="33"/>
      <c r="K24" s="17"/>
    </row>
    <row r="25" spans="1:11">
      <c r="A25" s="13"/>
      <c r="B25" s="14" t="s">
        <v>108</v>
      </c>
      <c r="C25" s="13" t="s">
        <v>24</v>
      </c>
      <c r="D25" s="209">
        <v>100</v>
      </c>
      <c r="E25" s="21">
        <v>100</v>
      </c>
      <c r="F25" s="209"/>
      <c r="G25" s="21">
        <v>100</v>
      </c>
      <c r="H25" s="21">
        <f>+H26+H27+H28</f>
        <v>100</v>
      </c>
      <c r="I25" s="209"/>
      <c r="J25" s="209"/>
      <c r="K25" s="13"/>
    </row>
    <row r="26" spans="1:11">
      <c r="A26" s="17"/>
      <c r="B26" s="18" t="s">
        <v>10</v>
      </c>
      <c r="C26" s="17" t="s">
        <v>24</v>
      </c>
      <c r="D26" s="33">
        <v>29</v>
      </c>
      <c r="E26" s="19">
        <v>35.200000000000003</v>
      </c>
      <c r="F26" s="17"/>
      <c r="G26" s="278">
        <f>+E26</f>
        <v>35.200000000000003</v>
      </c>
      <c r="H26" s="278">
        <v>34.200000000000003</v>
      </c>
      <c r="I26" s="33">
        <f>+G26/D26*100</f>
        <v>121.3793103448276</v>
      </c>
      <c r="J26" s="33">
        <f>+G26/E26*100</f>
        <v>100</v>
      </c>
      <c r="K26" s="17"/>
    </row>
    <row r="27" spans="1:11">
      <c r="A27" s="17"/>
      <c r="B27" s="18" t="s">
        <v>17</v>
      </c>
      <c r="C27" s="17" t="s">
        <v>24</v>
      </c>
      <c r="D27" s="33">
        <v>48</v>
      </c>
      <c r="E27" s="19">
        <v>32.299999999999997</v>
      </c>
      <c r="F27" s="17"/>
      <c r="G27" s="278">
        <f>+E27</f>
        <v>32.299999999999997</v>
      </c>
      <c r="H27" s="278">
        <v>32.799999999999997</v>
      </c>
      <c r="I27" s="33">
        <f>+G27/D27*100</f>
        <v>67.291666666666657</v>
      </c>
      <c r="J27" s="33">
        <f>+G27/E27*100</f>
        <v>100</v>
      </c>
      <c r="K27" s="17"/>
    </row>
    <row r="28" spans="1:11">
      <c r="A28" s="17"/>
      <c r="B28" s="18" t="s">
        <v>23</v>
      </c>
      <c r="C28" s="17" t="s">
        <v>24</v>
      </c>
      <c r="D28" s="33">
        <v>23</v>
      </c>
      <c r="E28" s="19">
        <v>32.5</v>
      </c>
      <c r="F28" s="17"/>
      <c r="G28" s="278">
        <f>+E28</f>
        <v>32.5</v>
      </c>
      <c r="H28" s="278">
        <v>33</v>
      </c>
      <c r="I28" s="33">
        <f>+G28/D28*100</f>
        <v>141.30434782608697</v>
      </c>
      <c r="J28" s="33">
        <f>+G28/E28*100</f>
        <v>100</v>
      </c>
      <c r="K28" s="17"/>
    </row>
    <row r="29" spans="1:11">
      <c r="A29" s="13"/>
      <c r="B29" s="14" t="s">
        <v>25</v>
      </c>
      <c r="C29" s="13" t="str">
        <f>C6</f>
        <v>Tr. đồng</v>
      </c>
      <c r="D29" s="208">
        <v>20.5</v>
      </c>
      <c r="E29" s="15">
        <v>22.9</v>
      </c>
      <c r="F29" s="13"/>
      <c r="G29" s="15">
        <v>22.9</v>
      </c>
      <c r="H29" s="15">
        <v>26.2</v>
      </c>
      <c r="I29" s="209">
        <f>+G29/D29*100</f>
        <v>111.70731707317071</v>
      </c>
      <c r="J29" s="209">
        <f>+G29/E29*100</f>
        <v>100</v>
      </c>
      <c r="K29" s="13"/>
    </row>
    <row r="30" spans="1:11">
      <c r="A30" s="13"/>
      <c r="B30" s="14" t="s">
        <v>133</v>
      </c>
      <c r="C30" s="13" t="s">
        <v>26</v>
      </c>
      <c r="D30" s="209">
        <v>29571.810999999998</v>
      </c>
      <c r="E30" s="21">
        <v>29600</v>
      </c>
      <c r="F30" s="22"/>
      <c r="G30" s="29">
        <v>30283.044000000002</v>
      </c>
      <c r="H30" s="29">
        <v>30027.5</v>
      </c>
      <c r="I30" s="209">
        <f>+G30/D30*100</f>
        <v>102.40510464509597</v>
      </c>
      <c r="J30" s="209">
        <f>+G30/E30*100</f>
        <v>102.30758108108108</v>
      </c>
      <c r="K30" s="13"/>
    </row>
    <row r="31" spans="1:11" hidden="1">
      <c r="A31" s="13"/>
      <c r="B31" s="14" t="s">
        <v>109</v>
      </c>
      <c r="C31" s="13" t="str">
        <f>C6</f>
        <v>Tr. đồng</v>
      </c>
      <c r="D31" s="13"/>
      <c r="E31" s="15"/>
      <c r="F31" s="13"/>
      <c r="G31" s="16"/>
      <c r="H31" s="16"/>
      <c r="I31" s="209"/>
      <c r="J31" s="209"/>
      <c r="K31" s="13"/>
    </row>
    <row r="32" spans="1:11" hidden="1">
      <c r="A32" s="13"/>
      <c r="B32" s="14" t="s">
        <v>27</v>
      </c>
      <c r="C32" s="13"/>
      <c r="D32" s="13"/>
      <c r="E32" s="15"/>
      <c r="F32" s="13"/>
      <c r="G32" s="16"/>
      <c r="H32" s="16"/>
      <c r="I32" s="209"/>
      <c r="J32" s="209"/>
      <c r="K32" s="13"/>
    </row>
    <row r="33" spans="1:11" hidden="1">
      <c r="A33" s="13"/>
      <c r="B33" s="14" t="s">
        <v>28</v>
      </c>
      <c r="C33" s="13" t="s">
        <v>29</v>
      </c>
      <c r="D33" s="13"/>
      <c r="E33" s="15"/>
      <c r="F33" s="13"/>
      <c r="G33" s="16"/>
      <c r="H33" s="16"/>
      <c r="I33" s="209"/>
      <c r="J33" s="209"/>
      <c r="K33" s="13"/>
    </row>
    <row r="34" spans="1:11" hidden="1">
      <c r="A34" s="13"/>
      <c r="B34" s="14" t="s">
        <v>30</v>
      </c>
      <c r="C34" s="13" t="s">
        <v>29</v>
      </c>
      <c r="D34" s="13"/>
      <c r="E34" s="15"/>
      <c r="F34" s="13"/>
      <c r="G34" s="16"/>
      <c r="H34" s="16"/>
      <c r="I34" s="209"/>
      <c r="J34" s="209"/>
      <c r="K34" s="13"/>
    </row>
    <row r="35" spans="1:11" hidden="1">
      <c r="A35" s="13"/>
      <c r="B35" s="14" t="s">
        <v>31</v>
      </c>
      <c r="C35" s="13" t="s">
        <v>29</v>
      </c>
      <c r="D35" s="13"/>
      <c r="E35" s="15"/>
      <c r="F35" s="13"/>
      <c r="G35" s="16"/>
      <c r="H35" s="16"/>
      <c r="I35" s="209"/>
      <c r="J35" s="209"/>
      <c r="K35" s="13"/>
    </row>
    <row r="36" spans="1:11" hidden="1">
      <c r="A36" s="13"/>
      <c r="B36" s="14" t="s">
        <v>110</v>
      </c>
      <c r="C36" s="13" t="s">
        <v>29</v>
      </c>
      <c r="D36" s="13"/>
      <c r="E36" s="15"/>
      <c r="F36" s="13"/>
      <c r="G36" s="16"/>
      <c r="H36" s="16"/>
      <c r="I36" s="209"/>
      <c r="J36" s="209"/>
      <c r="K36" s="13"/>
    </row>
    <row r="37" spans="1:11">
      <c r="A37" s="13"/>
      <c r="B37" s="14" t="s">
        <v>32</v>
      </c>
      <c r="C37" s="13"/>
      <c r="D37" s="13"/>
      <c r="E37" s="15"/>
      <c r="F37" s="13"/>
      <c r="G37" s="16"/>
      <c r="H37" s="16"/>
      <c r="I37" s="209"/>
      <c r="J37" s="209"/>
      <c r="K37" s="13"/>
    </row>
    <row r="38" spans="1:11">
      <c r="A38" s="17"/>
      <c r="B38" s="18" t="s">
        <v>33</v>
      </c>
      <c r="C38" s="17" t="s">
        <v>34</v>
      </c>
      <c r="D38" s="210">
        <f>+E38</f>
        <v>1020</v>
      </c>
      <c r="E38" s="34">
        <v>1020</v>
      </c>
      <c r="F38" s="210"/>
      <c r="G38" s="211">
        <f>+E38</f>
        <v>1020</v>
      </c>
      <c r="H38" s="211">
        <f>+G38</f>
        <v>1020</v>
      </c>
      <c r="I38" s="33">
        <f>+G38/D38*100</f>
        <v>100</v>
      </c>
      <c r="J38" s="33">
        <f>+G38/E38*100</f>
        <v>100</v>
      </c>
      <c r="K38" s="17"/>
    </row>
    <row r="39" spans="1:11">
      <c r="A39" s="17"/>
      <c r="B39" s="18" t="s">
        <v>28</v>
      </c>
      <c r="C39" s="17" t="s">
        <v>34</v>
      </c>
      <c r="D39" s="33">
        <v>104</v>
      </c>
      <c r="E39" s="34">
        <v>204</v>
      </c>
      <c r="F39" s="33"/>
      <c r="G39" s="34">
        <v>213</v>
      </c>
      <c r="H39" s="34">
        <v>353</v>
      </c>
      <c r="I39" s="33">
        <f>+G39/D39*100</f>
        <v>204.80769230769229</v>
      </c>
      <c r="J39" s="33">
        <f>+G39/E39*100</f>
        <v>104.41176470588236</v>
      </c>
      <c r="K39" s="17"/>
    </row>
    <row r="40" spans="1:11">
      <c r="A40" s="23"/>
      <c r="B40" s="24" t="s">
        <v>93</v>
      </c>
      <c r="C40" s="23" t="s">
        <v>29</v>
      </c>
      <c r="D40" s="261">
        <v>100</v>
      </c>
      <c r="E40" s="35">
        <v>100</v>
      </c>
      <c r="F40" s="23"/>
      <c r="G40" s="26">
        <v>100</v>
      </c>
      <c r="H40" s="26">
        <v>140</v>
      </c>
      <c r="I40" s="33">
        <f>+G40/D40*100</f>
        <v>100</v>
      </c>
      <c r="J40" s="33">
        <f>+G40/E40*100</f>
        <v>100</v>
      </c>
      <c r="K40" s="23"/>
    </row>
    <row r="41" spans="1:11">
      <c r="A41" s="13"/>
      <c r="B41" s="14" t="s">
        <v>35</v>
      </c>
      <c r="C41" s="13" t="s">
        <v>24</v>
      </c>
      <c r="D41" s="208">
        <v>5.5</v>
      </c>
      <c r="E41" s="212">
        <v>5.5</v>
      </c>
      <c r="F41" s="208"/>
      <c r="G41" s="212">
        <v>5.5</v>
      </c>
      <c r="H41" s="212">
        <v>5.5</v>
      </c>
      <c r="I41" s="209">
        <f>+G41/D41*100</f>
        <v>100</v>
      </c>
      <c r="J41" s="209">
        <f>+G41/E41*100</f>
        <v>100</v>
      </c>
      <c r="K41" s="13"/>
    </row>
    <row r="42" spans="1:11">
      <c r="A42" s="13"/>
      <c r="B42" s="14" t="s">
        <v>36</v>
      </c>
      <c r="C42" s="13" t="str">
        <f t="shared" ref="C42:C56" si="0">C6</f>
        <v>Tr. đồng</v>
      </c>
      <c r="D42" s="209">
        <v>46170</v>
      </c>
      <c r="E42" s="21">
        <v>46570</v>
      </c>
      <c r="F42" s="27"/>
      <c r="G42" s="29">
        <v>46900</v>
      </c>
      <c r="H42" s="29">
        <v>40670</v>
      </c>
      <c r="I42" s="209">
        <f>+G42/D42*100</f>
        <v>101.58111327701971</v>
      </c>
      <c r="J42" s="209">
        <f>+G42/E42*100</f>
        <v>100.70861069357954</v>
      </c>
      <c r="K42" s="13"/>
    </row>
    <row r="43" spans="1:11" hidden="1">
      <c r="A43" s="17"/>
      <c r="B43" s="18" t="s">
        <v>37</v>
      </c>
      <c r="C43" s="17" t="str">
        <f t="shared" si="0"/>
        <v>Tr. đồng</v>
      </c>
      <c r="D43" s="17"/>
      <c r="E43" s="19"/>
      <c r="F43" s="17"/>
      <c r="G43" s="20"/>
      <c r="H43" s="20"/>
      <c r="I43" s="33"/>
      <c r="J43" s="33"/>
      <c r="K43" s="17"/>
    </row>
    <row r="44" spans="1:11" hidden="1">
      <c r="A44" s="17"/>
      <c r="B44" s="18" t="s">
        <v>38</v>
      </c>
      <c r="C44" s="17" t="str">
        <f t="shared" si="0"/>
        <v>Tr. đồng</v>
      </c>
      <c r="D44" s="17"/>
      <c r="E44" s="19"/>
      <c r="F44" s="17"/>
      <c r="G44" s="20"/>
      <c r="H44" s="20"/>
      <c r="I44" s="33"/>
      <c r="J44" s="33"/>
      <c r="K44" s="17"/>
    </row>
    <row r="45" spans="1:11" hidden="1">
      <c r="A45" s="17"/>
      <c r="B45" s="18" t="s">
        <v>39</v>
      </c>
      <c r="C45" s="17" t="str">
        <f t="shared" si="0"/>
        <v>Tr. đồng</v>
      </c>
      <c r="D45" s="17"/>
      <c r="E45" s="19"/>
      <c r="F45" s="17"/>
      <c r="G45" s="20"/>
      <c r="H45" s="20"/>
      <c r="I45" s="33"/>
      <c r="J45" s="33"/>
      <c r="K45" s="17"/>
    </row>
    <row r="46" spans="1:11" hidden="1">
      <c r="A46" s="17"/>
      <c r="B46" s="18" t="s">
        <v>40</v>
      </c>
      <c r="C46" s="17" t="str">
        <f t="shared" si="0"/>
        <v>Tr. đồng</v>
      </c>
      <c r="D46" s="17"/>
      <c r="E46" s="19"/>
      <c r="F46" s="17"/>
      <c r="G46" s="20"/>
      <c r="H46" s="20"/>
      <c r="I46" s="33"/>
      <c r="J46" s="33"/>
      <c r="K46" s="17"/>
    </row>
    <row r="47" spans="1:11" hidden="1">
      <c r="A47" s="17"/>
      <c r="B47" s="18" t="s">
        <v>41</v>
      </c>
      <c r="C47" s="17" t="str">
        <f t="shared" si="0"/>
        <v>Tr. đồng</v>
      </c>
      <c r="D47" s="17"/>
      <c r="E47" s="19"/>
      <c r="F47" s="17"/>
      <c r="G47" s="20"/>
      <c r="H47" s="20"/>
      <c r="I47" s="33"/>
      <c r="J47" s="33"/>
      <c r="K47" s="17"/>
    </row>
    <row r="48" spans="1:11" hidden="1">
      <c r="A48" s="17"/>
      <c r="B48" s="18" t="s">
        <v>42</v>
      </c>
      <c r="C48" s="17" t="str">
        <f t="shared" si="0"/>
        <v>Tr. đồng</v>
      </c>
      <c r="D48" s="17"/>
      <c r="E48" s="19"/>
      <c r="F48" s="17"/>
      <c r="G48" s="20"/>
      <c r="H48" s="20"/>
      <c r="I48" s="33"/>
      <c r="J48" s="33"/>
      <c r="K48" s="17"/>
    </row>
    <row r="49" spans="1:11" hidden="1">
      <c r="A49" s="17"/>
      <c r="B49" s="18" t="s">
        <v>94</v>
      </c>
      <c r="C49" s="17" t="str">
        <f t="shared" si="0"/>
        <v>Tr. đồng</v>
      </c>
      <c r="D49" s="17"/>
      <c r="E49" s="19"/>
      <c r="F49" s="17"/>
      <c r="G49" s="20"/>
      <c r="H49" s="20"/>
      <c r="I49" s="33"/>
      <c r="J49" s="33"/>
      <c r="K49" s="17"/>
    </row>
    <row r="50" spans="1:11" hidden="1">
      <c r="A50" s="17"/>
      <c r="B50" s="18" t="s">
        <v>95</v>
      </c>
      <c r="C50" s="17" t="str">
        <f t="shared" si="0"/>
        <v>Tr. đồng</v>
      </c>
      <c r="D50" s="17"/>
      <c r="E50" s="19"/>
      <c r="F50" s="17"/>
      <c r="G50" s="20"/>
      <c r="H50" s="20"/>
      <c r="I50" s="33"/>
      <c r="J50" s="33"/>
      <c r="K50" s="17"/>
    </row>
    <row r="51" spans="1:11" hidden="1">
      <c r="A51" s="17"/>
      <c r="B51" s="18" t="s">
        <v>43</v>
      </c>
      <c r="C51" s="17" t="str">
        <f t="shared" si="0"/>
        <v>Tr. đồng</v>
      </c>
      <c r="D51" s="17"/>
      <c r="E51" s="19"/>
      <c r="F51" s="17"/>
      <c r="G51" s="20"/>
      <c r="H51" s="20"/>
      <c r="I51" s="33"/>
      <c r="J51" s="33"/>
      <c r="K51" s="17"/>
    </row>
    <row r="52" spans="1:11" hidden="1">
      <c r="A52" s="17"/>
      <c r="B52" s="18" t="s">
        <v>44</v>
      </c>
      <c r="C52" s="17" t="str">
        <f t="shared" si="0"/>
        <v>Tr. đồng</v>
      </c>
      <c r="D52" s="17"/>
      <c r="E52" s="19"/>
      <c r="F52" s="17"/>
      <c r="G52" s="20"/>
      <c r="H52" s="20"/>
      <c r="I52" s="33"/>
      <c r="J52" s="33"/>
      <c r="K52" s="17"/>
    </row>
    <row r="53" spans="1:11" hidden="1">
      <c r="A53" s="17"/>
      <c r="B53" s="18" t="s">
        <v>45</v>
      </c>
      <c r="C53" s="17" t="str">
        <f t="shared" si="0"/>
        <v>Tr. đồng</v>
      </c>
      <c r="D53" s="17"/>
      <c r="E53" s="19"/>
      <c r="F53" s="17"/>
      <c r="G53" s="20"/>
      <c r="H53" s="20"/>
      <c r="I53" s="33"/>
      <c r="J53" s="33"/>
      <c r="K53" s="17"/>
    </row>
    <row r="54" spans="1:11" hidden="1">
      <c r="A54" s="17"/>
      <c r="B54" s="18" t="s">
        <v>46</v>
      </c>
      <c r="C54" s="17" t="str">
        <f t="shared" si="0"/>
        <v>Tr. đồng</v>
      </c>
      <c r="D54" s="17"/>
      <c r="E54" s="19"/>
      <c r="F54" s="17"/>
      <c r="G54" s="20"/>
      <c r="H54" s="20"/>
      <c r="I54" s="33"/>
      <c r="J54" s="33"/>
      <c r="K54" s="17"/>
    </row>
    <row r="55" spans="1:11" hidden="1">
      <c r="A55" s="17"/>
      <c r="B55" s="18" t="s">
        <v>47</v>
      </c>
      <c r="C55" s="17" t="str">
        <f t="shared" si="0"/>
        <v>Tr. đồng</v>
      </c>
      <c r="D55" s="17"/>
      <c r="E55" s="19"/>
      <c r="F55" s="17"/>
      <c r="G55" s="20"/>
      <c r="H55" s="20"/>
      <c r="I55" s="33"/>
      <c r="J55" s="33"/>
      <c r="K55" s="17"/>
    </row>
    <row r="56" spans="1:11" hidden="1">
      <c r="A56" s="17"/>
      <c r="B56" s="18" t="s">
        <v>48</v>
      </c>
      <c r="C56" s="17" t="str">
        <f t="shared" si="0"/>
        <v>Tr. đồng</v>
      </c>
      <c r="D56" s="17"/>
      <c r="E56" s="19"/>
      <c r="F56" s="17"/>
      <c r="G56" s="20"/>
      <c r="H56" s="20"/>
      <c r="I56" s="33"/>
      <c r="J56" s="33"/>
      <c r="K56" s="17"/>
    </row>
    <row r="57" spans="1:11" hidden="1">
      <c r="A57" s="17"/>
      <c r="B57" s="18" t="s">
        <v>96</v>
      </c>
      <c r="C57" s="17" t="e">
        <f>#REF!</f>
        <v>#REF!</v>
      </c>
      <c r="D57" s="17"/>
      <c r="E57" s="19"/>
      <c r="F57" s="17"/>
      <c r="G57" s="20"/>
      <c r="H57" s="20"/>
      <c r="I57" s="33"/>
      <c r="J57" s="33"/>
      <c r="K57" s="17"/>
    </row>
    <row r="58" spans="1:11" hidden="1">
      <c r="A58" s="17"/>
      <c r="B58" s="18" t="s">
        <v>49</v>
      </c>
      <c r="C58" s="17" t="e">
        <f>#REF!</f>
        <v>#REF!</v>
      </c>
      <c r="D58" s="17"/>
      <c r="E58" s="19"/>
      <c r="F58" s="17"/>
      <c r="G58" s="20"/>
      <c r="H58" s="20"/>
      <c r="I58" s="33"/>
      <c r="J58" s="33"/>
      <c r="K58" s="17"/>
    </row>
    <row r="59" spans="1:11" hidden="1">
      <c r="A59" s="17"/>
      <c r="B59" s="18" t="s">
        <v>50</v>
      </c>
      <c r="C59" s="17" t="e">
        <f>#REF!</f>
        <v>#REF!</v>
      </c>
      <c r="D59" s="17"/>
      <c r="E59" s="19"/>
      <c r="F59" s="17"/>
      <c r="G59" s="20"/>
      <c r="H59" s="20"/>
      <c r="I59" s="33"/>
      <c r="J59" s="33"/>
      <c r="K59" s="17"/>
    </row>
    <row r="60" spans="1:11" hidden="1">
      <c r="A60" s="17"/>
      <c r="B60" s="18" t="s">
        <v>51</v>
      </c>
      <c r="C60" s="17" t="e">
        <f>#REF!</f>
        <v>#REF!</v>
      </c>
      <c r="D60" s="17"/>
      <c r="E60" s="19"/>
      <c r="F60" s="17"/>
      <c r="G60" s="20"/>
      <c r="H60" s="20"/>
      <c r="I60" s="33"/>
      <c r="J60" s="33"/>
      <c r="K60" s="17"/>
    </row>
    <row r="61" spans="1:11" hidden="1">
      <c r="A61" s="17"/>
      <c r="B61" s="18" t="s">
        <v>145</v>
      </c>
      <c r="C61" s="17" t="e">
        <f>#REF!</f>
        <v>#REF!</v>
      </c>
      <c r="D61" s="17"/>
      <c r="E61" s="19"/>
      <c r="F61" s="17"/>
      <c r="G61" s="20"/>
      <c r="H61" s="20"/>
      <c r="I61" s="33"/>
      <c r="J61" s="33"/>
      <c r="K61" s="17"/>
    </row>
    <row r="62" spans="1:11" s="2" customFormat="1">
      <c r="A62" s="13"/>
      <c r="B62" s="14" t="s">
        <v>146</v>
      </c>
      <c r="C62" s="13"/>
      <c r="D62" s="13"/>
      <c r="E62" s="15"/>
      <c r="F62" s="13"/>
      <c r="G62" s="16"/>
      <c r="H62" s="16"/>
      <c r="I62" s="209"/>
      <c r="J62" s="33"/>
      <c r="K62" s="13"/>
    </row>
    <row r="63" spans="1:11">
      <c r="A63" s="13"/>
      <c r="B63" s="14" t="s">
        <v>53</v>
      </c>
      <c r="C63" s="13"/>
      <c r="D63" s="13"/>
      <c r="E63" s="15"/>
      <c r="F63" s="13"/>
      <c r="G63" s="16"/>
      <c r="H63" s="16"/>
      <c r="I63" s="33"/>
      <c r="J63" s="33"/>
      <c r="K63" s="13"/>
    </row>
    <row r="64" spans="1:11">
      <c r="A64" s="13"/>
      <c r="B64" s="14" t="s">
        <v>54</v>
      </c>
      <c r="C64" s="13" t="s">
        <v>55</v>
      </c>
      <c r="D64" s="21">
        <v>63289</v>
      </c>
      <c r="E64" s="21">
        <v>64605</v>
      </c>
      <c r="F64" s="28"/>
      <c r="G64" s="29">
        <v>64735</v>
      </c>
      <c r="H64" s="29">
        <v>65878</v>
      </c>
      <c r="I64" s="209">
        <f>+G64/D64*100</f>
        <v>102.28475722479419</v>
      </c>
      <c r="J64" s="209">
        <f>+G64/E64*100</f>
        <v>100.20122281557155</v>
      </c>
      <c r="K64" s="17"/>
    </row>
    <row r="65" spans="1:11" s="4" customFormat="1">
      <c r="A65" s="23"/>
      <c r="B65" s="24" t="s">
        <v>56</v>
      </c>
      <c r="C65" s="23" t="s">
        <v>57</v>
      </c>
      <c r="D65" s="284">
        <v>18.66</v>
      </c>
      <c r="E65" s="25">
        <v>16.41</v>
      </c>
      <c r="F65" s="23"/>
      <c r="G65" s="26">
        <v>17.8</v>
      </c>
      <c r="H65" s="26">
        <v>17.7</v>
      </c>
      <c r="I65" s="261">
        <f>+G65/D65*100</f>
        <v>95.39121114683816</v>
      </c>
      <c r="J65" s="261">
        <f>+G65/E65*100</f>
        <v>108.47044485070079</v>
      </c>
      <c r="K65" s="23"/>
    </row>
    <row r="66" spans="1:11" s="4" customFormat="1">
      <c r="A66" s="23"/>
      <c r="B66" s="24" t="s">
        <v>58</v>
      </c>
      <c r="C66" s="23" t="s">
        <v>57</v>
      </c>
      <c r="D66" s="284">
        <v>0.5</v>
      </c>
      <c r="E66" s="25">
        <v>0.5</v>
      </c>
      <c r="F66" s="23"/>
      <c r="G66" s="26">
        <v>0.9</v>
      </c>
      <c r="H66" s="26">
        <v>0.5</v>
      </c>
      <c r="I66" s="261">
        <f>+G66/D66*100</f>
        <v>180</v>
      </c>
      <c r="J66" s="261">
        <f>+G66/E66*100</f>
        <v>180</v>
      </c>
      <c r="K66" s="23"/>
    </row>
    <row r="67" spans="1:11" s="4" customFormat="1">
      <c r="A67" s="23"/>
      <c r="B67" s="24" t="s">
        <v>59</v>
      </c>
      <c r="C67" s="23" t="s">
        <v>57</v>
      </c>
      <c r="D67" s="284">
        <v>21.8</v>
      </c>
      <c r="E67" s="25">
        <v>19.2</v>
      </c>
      <c r="F67" s="23"/>
      <c r="G67" s="26">
        <v>19.899999999999999</v>
      </c>
      <c r="H67" s="26">
        <v>19</v>
      </c>
      <c r="I67" s="261">
        <f>+G67/D67*100</f>
        <v>91.284403669724753</v>
      </c>
      <c r="J67" s="261">
        <f>+G67/E67*100</f>
        <v>103.64583333333333</v>
      </c>
      <c r="K67" s="23"/>
    </row>
    <row r="68" spans="1:11">
      <c r="A68" s="13"/>
      <c r="B68" s="14" t="s">
        <v>60</v>
      </c>
      <c r="C68" s="13"/>
      <c r="D68" s="13"/>
      <c r="E68" s="15"/>
      <c r="F68" s="13"/>
      <c r="G68" s="16"/>
      <c r="H68" s="16"/>
      <c r="I68" s="209"/>
      <c r="J68" s="209"/>
      <c r="K68" s="13"/>
    </row>
    <row r="69" spans="1:11" ht="37.5">
      <c r="A69" s="17"/>
      <c r="B69" s="18" t="s">
        <v>99</v>
      </c>
      <c r="C69" s="17" t="s">
        <v>61</v>
      </c>
      <c r="D69" s="33">
        <f>+D463</f>
        <v>9</v>
      </c>
      <c r="E69" s="257">
        <v>9</v>
      </c>
      <c r="F69" s="258"/>
      <c r="G69" s="34">
        <f>+G463</f>
        <v>9</v>
      </c>
      <c r="H69" s="34">
        <f>+H463</f>
        <v>10</v>
      </c>
      <c r="I69" s="33">
        <f>+G69/D69*100</f>
        <v>100</v>
      </c>
      <c r="J69" s="33">
        <f>+G69/E69*100</f>
        <v>100</v>
      </c>
      <c r="K69" s="17"/>
    </row>
    <row r="70" spans="1:11" ht="37.5">
      <c r="A70" s="17"/>
      <c r="B70" s="18" t="s">
        <v>100</v>
      </c>
      <c r="C70" s="17" t="s">
        <v>24</v>
      </c>
      <c r="D70" s="33">
        <f>+D465</f>
        <v>75</v>
      </c>
      <c r="E70" s="19">
        <v>75</v>
      </c>
      <c r="F70" s="30"/>
      <c r="G70" s="256">
        <f>+G465</f>
        <v>75</v>
      </c>
      <c r="H70" s="256">
        <f>+H465</f>
        <v>83.333333333333343</v>
      </c>
      <c r="I70" s="33">
        <f>+G70/D70*100</f>
        <v>100</v>
      </c>
      <c r="J70" s="33">
        <f>+G70/E70*100</f>
        <v>100</v>
      </c>
      <c r="K70" s="17"/>
    </row>
    <row r="71" spans="1:11">
      <c r="A71" s="17"/>
      <c r="B71" s="18" t="s">
        <v>62</v>
      </c>
      <c r="C71" s="17" t="s">
        <v>63</v>
      </c>
      <c r="D71" s="32">
        <f>+D452</f>
        <v>5.37</v>
      </c>
      <c r="E71" s="19">
        <v>5.73</v>
      </c>
      <c r="F71" s="17"/>
      <c r="G71" s="19">
        <f>+G452</f>
        <v>4.6436034362665426</v>
      </c>
      <c r="H71" s="19">
        <f>+H452</f>
        <v>6.1513855996063116</v>
      </c>
      <c r="I71" s="33">
        <f>+G71/D71*100</f>
        <v>86.473062127868573</v>
      </c>
      <c r="J71" s="33">
        <f>+G71/E71*100</f>
        <v>81.040199585803535</v>
      </c>
      <c r="K71" s="17"/>
    </row>
    <row r="72" spans="1:11" ht="37.5">
      <c r="A72" s="17"/>
      <c r="B72" s="18" t="s">
        <v>101</v>
      </c>
      <c r="C72" s="17" t="s">
        <v>61</v>
      </c>
      <c r="D72" s="33">
        <v>12</v>
      </c>
      <c r="E72" s="34">
        <v>12</v>
      </c>
      <c r="F72" s="210"/>
      <c r="G72" s="34">
        <v>12</v>
      </c>
      <c r="H72" s="34">
        <v>12</v>
      </c>
      <c r="I72" s="33">
        <f>+G72/D72*100</f>
        <v>100</v>
      </c>
      <c r="J72" s="33">
        <f>+G72/E72*100</f>
        <v>100</v>
      </c>
      <c r="K72" s="17"/>
    </row>
    <row r="73" spans="1:11" ht="37.5">
      <c r="A73" s="17"/>
      <c r="B73" s="18" t="s">
        <v>102</v>
      </c>
      <c r="C73" s="17" t="s">
        <v>24</v>
      </c>
      <c r="D73" s="32">
        <f>+D459</f>
        <v>41.67</v>
      </c>
      <c r="E73" s="19">
        <v>41.67</v>
      </c>
      <c r="F73" s="17"/>
      <c r="G73" s="19">
        <f>+G459</f>
        <v>41.6</v>
      </c>
      <c r="H73" s="19">
        <f>+H459</f>
        <v>58.3</v>
      </c>
      <c r="I73" s="33">
        <f>+G73/D73*100</f>
        <v>99.832013438924889</v>
      </c>
      <c r="J73" s="33">
        <f>+G73/E73*100</f>
        <v>99.832013438924889</v>
      </c>
      <c r="K73" s="17"/>
    </row>
    <row r="74" spans="1:11">
      <c r="A74" s="13"/>
      <c r="B74" s="14" t="s">
        <v>64</v>
      </c>
      <c r="C74" s="13"/>
      <c r="D74" s="13"/>
      <c r="E74" s="15"/>
      <c r="F74" s="13"/>
      <c r="G74" s="16"/>
      <c r="H74" s="16"/>
      <c r="I74" s="209"/>
      <c r="J74" s="209"/>
      <c r="K74" s="13"/>
    </row>
    <row r="75" spans="1:11">
      <c r="A75" s="17"/>
      <c r="B75" s="18" t="s">
        <v>65</v>
      </c>
      <c r="C75" s="17" t="s">
        <v>66</v>
      </c>
      <c r="D75" s="33">
        <v>13</v>
      </c>
      <c r="E75" s="34">
        <v>16</v>
      </c>
      <c r="F75" s="17"/>
      <c r="G75" s="34">
        <v>15</v>
      </c>
      <c r="H75" s="34">
        <v>22</v>
      </c>
      <c r="I75" s="33">
        <f>+G75/D75*100</f>
        <v>115.38461538461537</v>
      </c>
      <c r="J75" s="33">
        <f>+G75/E75*100</f>
        <v>93.75</v>
      </c>
      <c r="K75" s="17"/>
    </row>
    <row r="76" spans="1:11">
      <c r="A76" s="23"/>
      <c r="B76" s="24" t="s">
        <v>111</v>
      </c>
      <c r="C76" s="23" t="s">
        <v>66</v>
      </c>
      <c r="D76" s="261">
        <v>1</v>
      </c>
      <c r="E76" s="35">
        <v>3</v>
      </c>
      <c r="F76" s="23"/>
      <c r="G76" s="35">
        <v>2</v>
      </c>
      <c r="H76" s="35">
        <v>7</v>
      </c>
      <c r="I76" s="33">
        <f>+G76/D76*100</f>
        <v>200</v>
      </c>
      <c r="J76" s="33">
        <f>+G76/E76*100</f>
        <v>66.666666666666657</v>
      </c>
      <c r="K76" s="23"/>
    </row>
    <row r="77" spans="1:11">
      <c r="A77" s="17"/>
      <c r="B77" s="18" t="s">
        <v>67</v>
      </c>
      <c r="C77" s="17" t="s">
        <v>24</v>
      </c>
      <c r="D77" s="33">
        <v>100</v>
      </c>
      <c r="E77" s="34">
        <v>100</v>
      </c>
      <c r="F77" s="17"/>
      <c r="G77" s="34">
        <v>100</v>
      </c>
      <c r="H77" s="34">
        <v>100</v>
      </c>
      <c r="I77" s="33">
        <f>+G77/D77*100</f>
        <v>100</v>
      </c>
      <c r="J77" s="33">
        <f>+G77/E77*100</f>
        <v>100</v>
      </c>
      <c r="K77" s="17"/>
    </row>
    <row r="78" spans="1:11">
      <c r="A78" s="13"/>
      <c r="B78" s="14" t="s">
        <v>68</v>
      </c>
      <c r="C78" s="13"/>
      <c r="D78" s="13"/>
      <c r="E78" s="15"/>
      <c r="F78" s="13"/>
      <c r="G78" s="16"/>
      <c r="H78" s="16"/>
      <c r="I78" s="209"/>
      <c r="J78" s="209"/>
      <c r="K78" s="13"/>
    </row>
    <row r="79" spans="1:11">
      <c r="A79" s="17"/>
      <c r="B79" s="18" t="s">
        <v>103</v>
      </c>
      <c r="C79" s="17" t="s">
        <v>61</v>
      </c>
      <c r="D79" s="33">
        <v>12</v>
      </c>
      <c r="E79" s="19">
        <v>12</v>
      </c>
      <c r="F79" s="17"/>
      <c r="G79" s="20">
        <v>12</v>
      </c>
      <c r="H79" s="20">
        <v>12</v>
      </c>
      <c r="I79" s="33">
        <f>+G79/D79*100</f>
        <v>100</v>
      </c>
      <c r="J79" s="33">
        <f>+G79/E79*100</f>
        <v>100</v>
      </c>
      <c r="K79" s="17"/>
    </row>
    <row r="80" spans="1:11">
      <c r="A80" s="17"/>
      <c r="B80" s="24" t="s">
        <v>69</v>
      </c>
      <c r="C80" s="17"/>
      <c r="D80" s="33"/>
      <c r="E80" s="19"/>
      <c r="F80" s="17"/>
      <c r="G80" s="20"/>
      <c r="H80" s="20"/>
      <c r="I80" s="33"/>
      <c r="J80" s="33"/>
      <c r="K80" s="17"/>
    </row>
    <row r="81" spans="1:11">
      <c r="A81" s="17"/>
      <c r="B81" s="18" t="s">
        <v>112</v>
      </c>
      <c r="C81" s="17" t="s">
        <v>24</v>
      </c>
      <c r="D81" s="33">
        <v>92</v>
      </c>
      <c r="E81" s="34">
        <v>97</v>
      </c>
      <c r="F81" s="17"/>
      <c r="G81" s="20">
        <v>97</v>
      </c>
      <c r="H81" s="20">
        <v>98</v>
      </c>
      <c r="I81" s="33">
        <f>+G81/D81*100</f>
        <v>105.43478260869566</v>
      </c>
      <c r="J81" s="33">
        <f>+G81/E81*100</f>
        <v>100</v>
      </c>
      <c r="K81" s="17"/>
    </row>
    <row r="82" spans="1:11">
      <c r="A82" s="17"/>
      <c r="B82" s="18" t="s">
        <v>104</v>
      </c>
      <c r="C82" s="17"/>
      <c r="D82" s="17"/>
      <c r="E82" s="34">
        <v>88</v>
      </c>
      <c r="F82" s="17"/>
      <c r="G82" s="20">
        <v>90</v>
      </c>
      <c r="H82" s="20">
        <v>91</v>
      </c>
      <c r="I82" s="33"/>
      <c r="J82" s="33">
        <f>+G82/E82*100</f>
        <v>102.27272727272727</v>
      </c>
      <c r="K82" s="17"/>
    </row>
    <row r="83" spans="1:11">
      <c r="A83" s="13"/>
      <c r="B83" s="14" t="s">
        <v>70</v>
      </c>
      <c r="C83" s="13"/>
      <c r="D83" s="13"/>
      <c r="E83" s="15"/>
      <c r="F83" s="13"/>
      <c r="G83" s="16"/>
      <c r="H83" s="16"/>
      <c r="I83" s="209"/>
      <c r="J83" s="33"/>
      <c r="K83" s="13"/>
    </row>
    <row r="84" spans="1:11">
      <c r="A84" s="17"/>
      <c r="B84" s="18" t="s">
        <v>71</v>
      </c>
      <c r="C84" s="31" t="s">
        <v>134</v>
      </c>
      <c r="D84" s="285">
        <v>12</v>
      </c>
      <c r="E84" s="34">
        <v>12</v>
      </c>
      <c r="F84" s="17"/>
      <c r="G84" s="20">
        <v>12</v>
      </c>
      <c r="H84" s="20">
        <v>12</v>
      </c>
      <c r="I84" s="33">
        <f>+G84/D84*100</f>
        <v>100</v>
      </c>
      <c r="J84" s="33">
        <f>+G84/E84*100</f>
        <v>100</v>
      </c>
      <c r="K84" s="17"/>
    </row>
    <row r="85" spans="1:11">
      <c r="A85" s="17"/>
      <c r="B85" s="24" t="str">
        <f>+B80</f>
        <v>Trong đó: Thực hiện trong năm</v>
      </c>
      <c r="C85" s="17"/>
      <c r="D85" s="33"/>
      <c r="E85" s="34"/>
      <c r="F85" s="17"/>
      <c r="G85" s="20"/>
      <c r="H85" s="20"/>
      <c r="I85" s="33"/>
      <c r="J85" s="33"/>
      <c r="K85" s="17"/>
    </row>
    <row r="86" spans="1:11">
      <c r="A86" s="17"/>
      <c r="B86" s="18" t="s">
        <v>73</v>
      </c>
      <c r="C86" s="17" t="str">
        <f>C84</f>
        <v>Xã, thị trấn</v>
      </c>
      <c r="D86" s="33">
        <v>12</v>
      </c>
      <c r="E86" s="34">
        <v>12</v>
      </c>
      <c r="F86" s="17"/>
      <c r="G86" s="20">
        <v>12</v>
      </c>
      <c r="H86" s="20">
        <v>12</v>
      </c>
      <c r="I86" s="33">
        <f>+G86/D86*100</f>
        <v>100</v>
      </c>
      <c r="J86" s="33">
        <f>+G86/E86*100</f>
        <v>100</v>
      </c>
      <c r="K86" s="17"/>
    </row>
    <row r="87" spans="1:11">
      <c r="A87" s="17"/>
      <c r="B87" s="24" t="str">
        <f>+B85</f>
        <v>Trong đó: Thực hiện trong năm</v>
      </c>
      <c r="C87" s="17"/>
      <c r="D87" s="33"/>
      <c r="E87" s="19"/>
      <c r="F87" s="17"/>
      <c r="G87" s="20"/>
      <c r="H87" s="20"/>
      <c r="I87" s="33"/>
      <c r="J87" s="33"/>
      <c r="K87" s="17"/>
    </row>
    <row r="88" spans="1:11">
      <c r="A88" s="17"/>
      <c r="B88" s="18" t="s">
        <v>140</v>
      </c>
      <c r="C88" s="17" t="s">
        <v>24</v>
      </c>
      <c r="D88" s="33">
        <v>98</v>
      </c>
      <c r="E88" s="19">
        <v>97</v>
      </c>
      <c r="F88" s="17"/>
      <c r="G88" s="20">
        <v>97</v>
      </c>
      <c r="H88" s="20">
        <v>98</v>
      </c>
      <c r="I88" s="33">
        <f>+G88/D88*100</f>
        <v>98.979591836734699</v>
      </c>
      <c r="J88" s="33">
        <f>+G88/E88*100</f>
        <v>100</v>
      </c>
      <c r="K88" s="17"/>
    </row>
    <row r="89" spans="1:11">
      <c r="A89" s="13"/>
      <c r="B89" s="14" t="s">
        <v>74</v>
      </c>
      <c r="C89" s="13"/>
      <c r="D89" s="13"/>
      <c r="E89" s="15"/>
      <c r="F89" s="13"/>
      <c r="G89" s="16"/>
      <c r="H89" s="16"/>
      <c r="I89" s="209"/>
      <c r="J89" s="209"/>
      <c r="K89" s="13"/>
    </row>
    <row r="90" spans="1:11" ht="37.5">
      <c r="A90" s="17"/>
      <c r="B90" s="24" t="s">
        <v>135</v>
      </c>
      <c r="C90" s="17" t="s">
        <v>24</v>
      </c>
      <c r="D90" s="17"/>
      <c r="E90" s="19"/>
      <c r="F90" s="17"/>
      <c r="G90" s="20"/>
      <c r="H90" s="20"/>
      <c r="I90" s="33"/>
      <c r="J90" s="33"/>
      <c r="K90" s="17"/>
    </row>
    <row r="91" spans="1:11">
      <c r="A91" s="17"/>
      <c r="B91" s="18" t="s">
        <v>136</v>
      </c>
      <c r="C91" s="17" t="s">
        <v>24</v>
      </c>
      <c r="D91" s="32">
        <v>3.89</v>
      </c>
      <c r="E91" s="19">
        <v>2.42</v>
      </c>
      <c r="F91" s="32"/>
      <c r="G91" s="19">
        <v>4.3</v>
      </c>
      <c r="H91" s="19">
        <v>4.3</v>
      </c>
      <c r="I91" s="33">
        <f>+G91/D91*100</f>
        <v>110.53984575835474</v>
      </c>
      <c r="J91" s="33">
        <f>+G91/E91*100</f>
        <v>177.68595041322314</v>
      </c>
      <c r="K91" s="17"/>
    </row>
    <row r="92" spans="1:11">
      <c r="A92" s="17"/>
      <c r="B92" s="18" t="s">
        <v>113</v>
      </c>
      <c r="C92" s="17" t="s">
        <v>75</v>
      </c>
      <c r="D92" s="33">
        <v>57</v>
      </c>
      <c r="E92" s="34">
        <v>61</v>
      </c>
      <c r="F92" s="33"/>
      <c r="G92" s="34">
        <v>129</v>
      </c>
      <c r="H92" s="34">
        <v>574</v>
      </c>
      <c r="I92" s="33">
        <f t="shared" ref="I92:I113" si="1">+G92/D92*100</f>
        <v>226.31578947368419</v>
      </c>
      <c r="J92" s="33">
        <f t="shared" ref="J92:J113" si="2">+G92/E92*100</f>
        <v>211.47540983606555</v>
      </c>
      <c r="K92" s="17"/>
    </row>
    <row r="93" spans="1:11">
      <c r="A93" s="17"/>
      <c r="B93" s="18" t="s">
        <v>114</v>
      </c>
      <c r="C93" s="17" t="s">
        <v>76</v>
      </c>
      <c r="D93" s="33">
        <v>997</v>
      </c>
      <c r="E93" s="34">
        <v>767</v>
      </c>
      <c r="F93" s="33"/>
      <c r="G93" s="34">
        <v>1175</v>
      </c>
      <c r="H93" s="34">
        <v>1150</v>
      </c>
      <c r="I93" s="33">
        <f t="shared" si="1"/>
        <v>117.85356068204614</v>
      </c>
      <c r="J93" s="33">
        <f t="shared" si="2"/>
        <v>153.19426336375489</v>
      </c>
      <c r="K93" s="17"/>
    </row>
    <row r="94" spans="1:11">
      <c r="A94" s="17"/>
      <c r="B94" s="18" t="s">
        <v>115</v>
      </c>
      <c r="C94" s="17" t="s">
        <v>75</v>
      </c>
      <c r="D94" s="33">
        <v>307</v>
      </c>
      <c r="E94" s="34">
        <v>381</v>
      </c>
      <c r="F94" s="33"/>
      <c r="G94" s="34">
        <v>654</v>
      </c>
      <c r="H94" s="34">
        <v>574</v>
      </c>
      <c r="I94" s="33">
        <f t="shared" si="1"/>
        <v>213.02931596091207</v>
      </c>
      <c r="J94" s="33">
        <f t="shared" si="2"/>
        <v>171.65354330708661</v>
      </c>
      <c r="K94" s="17"/>
    </row>
    <row r="95" spans="1:11">
      <c r="A95" s="17"/>
      <c r="B95" s="18" t="s">
        <v>116</v>
      </c>
      <c r="C95" s="17" t="s">
        <v>55</v>
      </c>
      <c r="D95" s="33">
        <v>37888</v>
      </c>
      <c r="E95" s="34">
        <v>39205</v>
      </c>
      <c r="F95" s="33"/>
      <c r="G95" s="34">
        <v>39205</v>
      </c>
      <c r="H95" s="34">
        <v>40522</v>
      </c>
      <c r="I95" s="33">
        <f t="shared" si="1"/>
        <v>103.47603462837837</v>
      </c>
      <c r="J95" s="33">
        <f t="shared" si="2"/>
        <v>100</v>
      </c>
      <c r="K95" s="17"/>
    </row>
    <row r="96" spans="1:11">
      <c r="A96" s="17"/>
      <c r="B96" s="18" t="s">
        <v>117</v>
      </c>
      <c r="C96" s="17" t="s">
        <v>55</v>
      </c>
      <c r="D96" s="33">
        <f>+D97+D98</f>
        <v>37888</v>
      </c>
      <c r="E96" s="33">
        <f>+E97+E98</f>
        <v>39205</v>
      </c>
      <c r="F96" s="33">
        <f>+F97+F98</f>
        <v>0</v>
      </c>
      <c r="G96" s="33">
        <f>+G97+G98</f>
        <v>39205</v>
      </c>
      <c r="H96" s="33">
        <f>+H97+H98</f>
        <v>40522</v>
      </c>
      <c r="I96" s="33">
        <f t="shared" si="1"/>
        <v>103.47603462837837</v>
      </c>
      <c r="J96" s="33">
        <f t="shared" si="2"/>
        <v>100</v>
      </c>
      <c r="K96" s="17"/>
    </row>
    <row r="97" spans="1:11">
      <c r="A97" s="17"/>
      <c r="B97" s="18" t="s">
        <v>118</v>
      </c>
      <c r="C97" s="17" t="s">
        <v>55</v>
      </c>
      <c r="D97" s="33">
        <v>3861</v>
      </c>
      <c r="E97" s="34">
        <v>4116</v>
      </c>
      <c r="F97" s="33"/>
      <c r="G97" s="34">
        <v>4116</v>
      </c>
      <c r="H97" s="34">
        <v>4371</v>
      </c>
      <c r="I97" s="33">
        <f t="shared" si="1"/>
        <v>106.6045066045066</v>
      </c>
      <c r="J97" s="33">
        <f t="shared" si="2"/>
        <v>100</v>
      </c>
      <c r="K97" s="17"/>
    </row>
    <row r="98" spans="1:11">
      <c r="A98" s="17"/>
      <c r="B98" s="18" t="s">
        <v>119</v>
      </c>
      <c r="C98" s="17" t="s">
        <v>55</v>
      </c>
      <c r="D98" s="33">
        <v>34027</v>
      </c>
      <c r="E98" s="34">
        <v>35089</v>
      </c>
      <c r="F98" s="33"/>
      <c r="G98" s="34">
        <v>35089</v>
      </c>
      <c r="H98" s="34">
        <v>36151</v>
      </c>
      <c r="I98" s="33">
        <f t="shared" si="1"/>
        <v>103.1210509301437</v>
      </c>
      <c r="J98" s="33">
        <f t="shared" si="2"/>
        <v>100</v>
      </c>
      <c r="K98" s="17"/>
    </row>
    <row r="99" spans="1:11" ht="37.5">
      <c r="A99" s="17"/>
      <c r="B99" s="18" t="s">
        <v>120</v>
      </c>
      <c r="C99" s="17" t="s">
        <v>55</v>
      </c>
      <c r="D99" s="33">
        <v>35236</v>
      </c>
      <c r="E99" s="34">
        <v>38975</v>
      </c>
      <c r="F99" s="33"/>
      <c r="G99" s="34">
        <v>38795</v>
      </c>
      <c r="H99" s="34">
        <f>+G99</f>
        <v>38795</v>
      </c>
      <c r="I99" s="33">
        <f t="shared" si="1"/>
        <v>110.1004654330798</v>
      </c>
      <c r="J99" s="33">
        <f t="shared" si="2"/>
        <v>99.538165490699171</v>
      </c>
      <c r="K99" s="17"/>
    </row>
    <row r="100" spans="1:11">
      <c r="A100" s="17"/>
      <c r="B100" s="24" t="s">
        <v>97</v>
      </c>
      <c r="C100" s="17" t="s">
        <v>55</v>
      </c>
      <c r="D100" s="17"/>
      <c r="E100" s="19"/>
      <c r="F100" s="17"/>
      <c r="G100" s="20"/>
      <c r="H100" s="20"/>
      <c r="I100" s="33"/>
      <c r="J100" s="33"/>
      <c r="K100" s="17"/>
    </row>
    <row r="101" spans="1:11" ht="37.5">
      <c r="A101" s="17"/>
      <c r="B101" s="24" t="s">
        <v>105</v>
      </c>
      <c r="C101" s="17" t="s">
        <v>24</v>
      </c>
      <c r="D101" s="17"/>
      <c r="E101" s="34">
        <v>73</v>
      </c>
      <c r="F101" s="17"/>
      <c r="G101" s="20"/>
      <c r="H101" s="20"/>
      <c r="I101" s="33"/>
      <c r="J101" s="33">
        <f t="shared" si="2"/>
        <v>0</v>
      </c>
      <c r="K101" s="17"/>
    </row>
    <row r="102" spans="1:11">
      <c r="A102" s="17"/>
      <c r="B102" s="18" t="s">
        <v>121</v>
      </c>
      <c r="C102" s="17" t="s">
        <v>55</v>
      </c>
      <c r="D102" s="17">
        <v>6</v>
      </c>
      <c r="E102" s="34">
        <v>172</v>
      </c>
      <c r="F102" s="17"/>
      <c r="G102" s="20">
        <v>10</v>
      </c>
      <c r="H102" s="20">
        <v>10</v>
      </c>
      <c r="I102" s="33">
        <f t="shared" si="1"/>
        <v>166.66666666666669</v>
      </c>
      <c r="J102" s="33">
        <f t="shared" si="2"/>
        <v>5.8139534883720927</v>
      </c>
      <c r="K102" s="17"/>
    </row>
    <row r="103" spans="1:11">
      <c r="A103" s="17"/>
      <c r="B103" s="24" t="s">
        <v>77</v>
      </c>
      <c r="C103" s="23" t="s">
        <v>55</v>
      </c>
      <c r="D103" s="23">
        <v>6</v>
      </c>
      <c r="E103" s="35">
        <v>15</v>
      </c>
      <c r="F103" s="23"/>
      <c r="G103" s="26">
        <v>10</v>
      </c>
      <c r="H103" s="26">
        <v>10</v>
      </c>
      <c r="I103" s="33">
        <f t="shared" si="1"/>
        <v>166.66666666666669</v>
      </c>
      <c r="J103" s="33">
        <f t="shared" si="2"/>
        <v>66.666666666666657</v>
      </c>
      <c r="K103" s="17"/>
    </row>
    <row r="104" spans="1:11">
      <c r="A104" s="17"/>
      <c r="B104" s="18" t="s">
        <v>122</v>
      </c>
      <c r="C104" s="17"/>
      <c r="D104" s="17">
        <v>1113</v>
      </c>
      <c r="E104" s="34">
        <v>1100</v>
      </c>
      <c r="F104" s="36"/>
      <c r="G104" s="37">
        <f>+E104</f>
        <v>1100</v>
      </c>
      <c r="H104" s="37">
        <f>+G104</f>
        <v>1100</v>
      </c>
      <c r="I104" s="33">
        <f t="shared" si="1"/>
        <v>98.83198562443846</v>
      </c>
      <c r="J104" s="33">
        <f t="shared" si="2"/>
        <v>100</v>
      </c>
      <c r="K104" s="17"/>
    </row>
    <row r="105" spans="1:11">
      <c r="A105" s="17"/>
      <c r="B105" s="24" t="s">
        <v>78</v>
      </c>
      <c r="C105" s="17" t="s">
        <v>55</v>
      </c>
      <c r="D105" s="17"/>
      <c r="E105" s="19"/>
      <c r="F105" s="17"/>
      <c r="G105" s="20"/>
      <c r="H105" s="20"/>
      <c r="I105" s="33"/>
      <c r="J105" s="33"/>
      <c r="K105" s="17"/>
    </row>
    <row r="106" spans="1:11">
      <c r="A106" s="17"/>
      <c r="B106" s="24" t="s">
        <v>137</v>
      </c>
      <c r="C106" s="17" t="s">
        <v>55</v>
      </c>
      <c r="D106" s="17"/>
      <c r="E106" s="19"/>
      <c r="F106" s="17"/>
      <c r="G106" s="20"/>
      <c r="H106" s="20"/>
      <c r="I106" s="33"/>
      <c r="J106" s="33"/>
      <c r="K106" s="17"/>
    </row>
    <row r="107" spans="1:11" ht="37.5">
      <c r="A107" s="17"/>
      <c r="B107" s="24" t="s">
        <v>123</v>
      </c>
      <c r="C107" s="17" t="s">
        <v>55</v>
      </c>
      <c r="D107" s="17">
        <v>503</v>
      </c>
      <c r="E107" s="19">
        <v>990</v>
      </c>
      <c r="F107" s="17"/>
      <c r="G107" s="20">
        <v>990</v>
      </c>
      <c r="H107" s="20">
        <v>990</v>
      </c>
      <c r="I107" s="33">
        <f t="shared" si="1"/>
        <v>196.81908548707753</v>
      </c>
      <c r="J107" s="33">
        <f t="shared" si="2"/>
        <v>100</v>
      </c>
      <c r="K107" s="17"/>
    </row>
    <row r="108" spans="1:11">
      <c r="A108" s="17"/>
      <c r="B108" s="18" t="s">
        <v>124</v>
      </c>
      <c r="C108" s="17" t="s">
        <v>55</v>
      </c>
      <c r="D108" s="17"/>
      <c r="E108" s="19"/>
      <c r="F108" s="17"/>
      <c r="G108" s="20"/>
      <c r="H108" s="20"/>
      <c r="I108" s="33"/>
      <c r="J108" s="33"/>
      <c r="K108" s="17"/>
    </row>
    <row r="109" spans="1:11">
      <c r="A109" s="17"/>
      <c r="B109" s="18" t="s">
        <v>139</v>
      </c>
      <c r="C109" s="17" t="s">
        <v>55</v>
      </c>
      <c r="D109" s="17"/>
      <c r="E109" s="19"/>
      <c r="F109" s="17"/>
      <c r="G109" s="20"/>
      <c r="H109" s="20"/>
      <c r="I109" s="33"/>
      <c r="J109" s="33"/>
      <c r="K109" s="17"/>
    </row>
    <row r="110" spans="1:11">
      <c r="A110" s="17"/>
      <c r="B110" s="18" t="s">
        <v>125</v>
      </c>
      <c r="C110" s="17" t="s">
        <v>55</v>
      </c>
      <c r="D110" s="17">
        <v>55</v>
      </c>
      <c r="E110" s="34">
        <v>65</v>
      </c>
      <c r="F110" s="17"/>
      <c r="G110" s="20">
        <v>24</v>
      </c>
      <c r="H110" s="20">
        <v>50</v>
      </c>
      <c r="I110" s="33">
        <f t="shared" si="1"/>
        <v>43.636363636363633</v>
      </c>
      <c r="J110" s="33">
        <f t="shared" si="2"/>
        <v>36.923076923076927</v>
      </c>
      <c r="K110" s="17"/>
    </row>
    <row r="111" spans="1:11">
      <c r="A111" s="17"/>
      <c r="B111" s="18" t="s">
        <v>126</v>
      </c>
      <c r="C111" s="17" t="s">
        <v>55</v>
      </c>
      <c r="D111" s="17">
        <v>0</v>
      </c>
      <c r="E111" s="34">
        <v>15</v>
      </c>
      <c r="F111" s="17"/>
      <c r="G111" s="20">
        <v>15</v>
      </c>
      <c r="H111" s="20">
        <v>10</v>
      </c>
      <c r="I111" s="33"/>
      <c r="J111" s="33">
        <f t="shared" si="2"/>
        <v>100</v>
      </c>
      <c r="K111" s="17"/>
    </row>
    <row r="112" spans="1:11">
      <c r="A112" s="17"/>
      <c r="B112" s="18" t="s">
        <v>127</v>
      </c>
      <c r="C112" s="17" t="s">
        <v>55</v>
      </c>
      <c r="D112" s="17"/>
      <c r="E112" s="34">
        <v>0</v>
      </c>
      <c r="F112" s="17"/>
      <c r="G112" s="20"/>
      <c r="H112" s="20"/>
      <c r="I112" s="33"/>
      <c r="J112" s="33"/>
      <c r="K112" s="17"/>
    </row>
    <row r="113" spans="1:11">
      <c r="A113" s="17"/>
      <c r="B113" s="18" t="s">
        <v>128</v>
      </c>
      <c r="C113" s="17" t="s">
        <v>55</v>
      </c>
      <c r="D113" s="17">
        <v>50</v>
      </c>
      <c r="E113" s="34">
        <v>50</v>
      </c>
      <c r="F113" s="17"/>
      <c r="G113" s="38">
        <v>9</v>
      </c>
      <c r="H113" s="38">
        <v>40</v>
      </c>
      <c r="I113" s="33">
        <f t="shared" si="1"/>
        <v>18</v>
      </c>
      <c r="J113" s="33">
        <f t="shared" si="2"/>
        <v>18</v>
      </c>
      <c r="K113" s="17"/>
    </row>
    <row r="114" spans="1:11">
      <c r="A114" s="13"/>
      <c r="B114" s="14" t="s">
        <v>79</v>
      </c>
      <c r="C114" s="13"/>
      <c r="D114" s="13"/>
      <c r="E114" s="15"/>
      <c r="F114" s="13"/>
      <c r="G114" s="16"/>
      <c r="H114" s="16"/>
      <c r="I114" s="209"/>
      <c r="J114" s="209"/>
      <c r="K114" s="13"/>
    </row>
    <row r="115" spans="1:11">
      <c r="A115" s="17"/>
      <c r="B115" s="18" t="s">
        <v>80</v>
      </c>
      <c r="C115" s="17" t="s">
        <v>24</v>
      </c>
      <c r="D115" s="17">
        <v>80.3</v>
      </c>
      <c r="E115" s="19">
        <v>82.5</v>
      </c>
      <c r="F115" s="17"/>
      <c r="G115" s="39">
        <v>82.5</v>
      </c>
      <c r="H115" s="39">
        <v>83</v>
      </c>
      <c r="I115" s="33">
        <f>+G115/D115*100</f>
        <v>102.73972602739727</v>
      </c>
      <c r="J115" s="33">
        <f>+G115/E115*100</f>
        <v>100</v>
      </c>
      <c r="K115" s="17"/>
    </row>
    <row r="116" spans="1:11">
      <c r="A116" s="17"/>
      <c r="B116" s="18" t="s">
        <v>81</v>
      </c>
      <c r="C116" s="17" t="s">
        <v>24</v>
      </c>
      <c r="D116" s="17">
        <v>75.3</v>
      </c>
      <c r="E116" s="19">
        <v>65</v>
      </c>
      <c r="F116" s="17"/>
      <c r="G116" s="39">
        <v>65</v>
      </c>
      <c r="H116" s="39">
        <v>67</v>
      </c>
      <c r="I116" s="33">
        <f>+G116/D116*100</f>
        <v>86.321381142098275</v>
      </c>
      <c r="J116" s="33">
        <f>+G116/E116*100</f>
        <v>100</v>
      </c>
      <c r="K116" s="17"/>
    </row>
    <row r="117" spans="1:11">
      <c r="A117" s="17"/>
      <c r="B117" s="18" t="s">
        <v>138</v>
      </c>
      <c r="C117" s="17" t="s">
        <v>24</v>
      </c>
      <c r="D117" s="17">
        <v>95.2</v>
      </c>
      <c r="E117" s="19">
        <v>96</v>
      </c>
      <c r="F117" s="17"/>
      <c r="G117" s="39">
        <v>96</v>
      </c>
      <c r="H117" s="39">
        <v>96</v>
      </c>
      <c r="I117" s="33">
        <f>+G117/D117*100</f>
        <v>100.84033613445378</v>
      </c>
      <c r="J117" s="33">
        <f>+G117/E117*100</f>
        <v>100</v>
      </c>
      <c r="K117" s="17"/>
    </row>
    <row r="118" spans="1:11">
      <c r="A118" s="13"/>
      <c r="B118" s="14" t="s">
        <v>82</v>
      </c>
      <c r="C118" s="13"/>
      <c r="D118" s="213"/>
      <c r="E118" s="214"/>
      <c r="F118" s="213"/>
      <c r="G118" s="215"/>
      <c r="H118" s="215"/>
      <c r="I118" s="209"/>
      <c r="J118" s="209"/>
      <c r="K118" s="13"/>
    </row>
    <row r="119" spans="1:11">
      <c r="A119" s="17"/>
      <c r="B119" s="18" t="s">
        <v>83</v>
      </c>
      <c r="C119" s="17" t="s">
        <v>72</v>
      </c>
      <c r="D119" s="216">
        <v>11</v>
      </c>
      <c r="E119" s="34">
        <v>11</v>
      </c>
      <c r="F119" s="33"/>
      <c r="G119" s="216">
        <v>11</v>
      </c>
      <c r="H119" s="216">
        <v>11</v>
      </c>
      <c r="I119" s="33">
        <f t="shared" ref="I119:I124" si="3">+G119/D119*100</f>
        <v>100</v>
      </c>
      <c r="J119" s="33">
        <f>+G119/E119*100</f>
        <v>100</v>
      </c>
      <c r="K119" s="17"/>
    </row>
    <row r="120" spans="1:11">
      <c r="A120" s="17"/>
      <c r="B120" s="18" t="s">
        <v>84</v>
      </c>
      <c r="C120" s="17" t="s">
        <v>72</v>
      </c>
      <c r="D120" s="216">
        <v>11</v>
      </c>
      <c r="E120" s="34">
        <v>11</v>
      </c>
      <c r="F120" s="33"/>
      <c r="G120" s="216">
        <v>11</v>
      </c>
      <c r="H120" s="216">
        <v>11</v>
      </c>
      <c r="I120" s="33">
        <f t="shared" si="3"/>
        <v>100</v>
      </c>
      <c r="J120" s="33">
        <f t="shared" ref="J120:J126" si="4">+G120/E120*100</f>
        <v>100</v>
      </c>
      <c r="K120" s="17"/>
    </row>
    <row r="121" spans="1:11">
      <c r="A121" s="17"/>
      <c r="B121" s="18" t="s">
        <v>85</v>
      </c>
      <c r="C121" s="17"/>
      <c r="D121" s="217">
        <v>2</v>
      </c>
      <c r="E121" s="218">
        <v>3</v>
      </c>
      <c r="F121" s="217"/>
      <c r="G121" s="218">
        <v>3</v>
      </c>
      <c r="H121" s="218">
        <v>4</v>
      </c>
      <c r="I121" s="33">
        <f t="shared" si="3"/>
        <v>150</v>
      </c>
      <c r="J121" s="33">
        <f t="shared" si="4"/>
        <v>100</v>
      </c>
      <c r="K121" s="17"/>
    </row>
    <row r="122" spans="1:11">
      <c r="A122" s="17"/>
      <c r="B122" s="18" t="s">
        <v>141</v>
      </c>
      <c r="C122" s="17" t="s">
        <v>72</v>
      </c>
      <c r="D122" s="33">
        <v>3</v>
      </c>
      <c r="E122" s="34">
        <v>1</v>
      </c>
      <c r="F122" s="33"/>
      <c r="G122" s="34">
        <v>1</v>
      </c>
      <c r="H122" s="34">
        <v>2</v>
      </c>
      <c r="I122" s="33">
        <f t="shared" si="3"/>
        <v>33.333333333333329</v>
      </c>
      <c r="J122" s="33">
        <f t="shared" si="4"/>
        <v>100</v>
      </c>
      <c r="K122" s="17"/>
    </row>
    <row r="123" spans="1:11">
      <c r="A123" s="17"/>
      <c r="B123" s="18" t="s">
        <v>142</v>
      </c>
      <c r="C123" s="17" t="s">
        <v>72</v>
      </c>
      <c r="D123" s="33">
        <v>5</v>
      </c>
      <c r="E123" s="34">
        <v>7</v>
      </c>
      <c r="F123" s="33"/>
      <c r="G123" s="34">
        <v>7</v>
      </c>
      <c r="H123" s="34">
        <v>5</v>
      </c>
      <c r="I123" s="33">
        <f t="shared" si="3"/>
        <v>140</v>
      </c>
      <c r="J123" s="33">
        <f t="shared" si="4"/>
        <v>100</v>
      </c>
      <c r="K123" s="17"/>
    </row>
    <row r="124" spans="1:11">
      <c r="A124" s="17"/>
      <c r="B124" s="18" t="s">
        <v>143</v>
      </c>
      <c r="C124" s="17" t="s">
        <v>72</v>
      </c>
      <c r="D124" s="33">
        <v>1</v>
      </c>
      <c r="E124" s="34"/>
      <c r="F124" s="33"/>
      <c r="G124" s="34"/>
      <c r="H124" s="34"/>
      <c r="I124" s="33">
        <f t="shared" si="3"/>
        <v>0</v>
      </c>
      <c r="J124" s="33"/>
      <c r="K124" s="17"/>
    </row>
    <row r="125" spans="1:11">
      <c r="A125" s="17"/>
      <c r="B125" s="18" t="s">
        <v>144</v>
      </c>
      <c r="C125" s="17" t="s">
        <v>72</v>
      </c>
      <c r="D125" s="33"/>
      <c r="E125" s="34"/>
      <c r="F125" s="33"/>
      <c r="G125" s="34"/>
      <c r="H125" s="34"/>
      <c r="I125" s="33"/>
      <c r="J125" s="33"/>
      <c r="K125" s="17"/>
    </row>
    <row r="126" spans="1:11">
      <c r="A126" s="17"/>
      <c r="B126" s="18" t="s">
        <v>86</v>
      </c>
      <c r="C126" s="31" t="s">
        <v>87</v>
      </c>
      <c r="D126" s="31">
        <v>13.1</v>
      </c>
      <c r="E126" s="19">
        <v>13.4</v>
      </c>
      <c r="F126" s="32"/>
      <c r="G126" s="19">
        <v>14.27</v>
      </c>
      <c r="H126" s="19">
        <v>14.9</v>
      </c>
      <c r="I126" s="33">
        <f>+G126/D126*100</f>
        <v>108.93129770992367</v>
      </c>
      <c r="J126" s="33">
        <f t="shared" si="4"/>
        <v>106.49253731343282</v>
      </c>
      <c r="K126" s="17"/>
    </row>
    <row r="127" spans="1:11">
      <c r="A127" s="13"/>
      <c r="B127" s="14" t="s">
        <v>89</v>
      </c>
      <c r="C127" s="13"/>
      <c r="D127" s="13"/>
      <c r="E127" s="15"/>
      <c r="F127" s="13"/>
      <c r="G127" s="16"/>
      <c r="H127" s="16"/>
      <c r="I127" s="33"/>
      <c r="J127" s="33"/>
      <c r="K127" s="13"/>
    </row>
    <row r="128" spans="1:11">
      <c r="A128" s="13"/>
      <c r="B128" s="14" t="s">
        <v>129</v>
      </c>
      <c r="C128" s="13" t="s">
        <v>24</v>
      </c>
      <c r="D128" s="223">
        <f>+D218</f>
        <v>29.8</v>
      </c>
      <c r="E128" s="15">
        <v>30.1</v>
      </c>
      <c r="F128" s="13"/>
      <c r="G128" s="224">
        <f>+G218</f>
        <v>30.1</v>
      </c>
      <c r="H128" s="224">
        <f>+G128</f>
        <v>30.1</v>
      </c>
      <c r="I128" s="209">
        <f>+G128/D128*100</f>
        <v>101.00671140939596</v>
      </c>
      <c r="J128" s="209">
        <f>+G128/E128*100</f>
        <v>100</v>
      </c>
      <c r="K128" s="13"/>
    </row>
    <row r="129" spans="1:14">
      <c r="A129" s="17"/>
      <c r="B129" s="18" t="s">
        <v>90</v>
      </c>
      <c r="C129" s="17" t="s">
        <v>29</v>
      </c>
      <c r="D129" s="17">
        <v>137</v>
      </c>
      <c r="E129" s="34">
        <v>160</v>
      </c>
      <c r="F129" s="17"/>
      <c r="G129" s="20">
        <v>160</v>
      </c>
      <c r="H129" s="20">
        <v>160</v>
      </c>
      <c r="I129" s="33">
        <f>+G129/D129*100</f>
        <v>116.7883211678832</v>
      </c>
      <c r="J129" s="33">
        <f>+G129/E129*100</f>
        <v>100</v>
      </c>
      <c r="K129" s="17"/>
    </row>
    <row r="130" spans="1:14">
      <c r="A130" s="17"/>
      <c r="B130" s="18" t="s">
        <v>106</v>
      </c>
      <c r="C130" s="17" t="s">
        <v>29</v>
      </c>
      <c r="D130" s="17">
        <v>0</v>
      </c>
      <c r="E130" s="34">
        <v>285</v>
      </c>
      <c r="F130" s="17"/>
      <c r="G130" s="20">
        <v>285</v>
      </c>
      <c r="H130" s="20">
        <v>285</v>
      </c>
      <c r="I130" s="33"/>
      <c r="J130" s="33">
        <f>+G130/E130*100</f>
        <v>100</v>
      </c>
      <c r="K130" s="17"/>
    </row>
    <row r="131" spans="1:14">
      <c r="A131" s="17"/>
      <c r="B131" s="18" t="s">
        <v>91</v>
      </c>
      <c r="C131" s="17" t="s">
        <v>24</v>
      </c>
      <c r="D131" s="17">
        <v>97</v>
      </c>
      <c r="E131" s="257">
        <v>97</v>
      </c>
      <c r="F131" s="17"/>
      <c r="G131" s="20">
        <v>97</v>
      </c>
      <c r="H131" s="20">
        <v>98</v>
      </c>
      <c r="I131" s="33">
        <f>+G131/D131*100</f>
        <v>100</v>
      </c>
      <c r="J131" s="33">
        <f>+G131/E131*100</f>
        <v>100</v>
      </c>
      <c r="K131" s="17"/>
    </row>
    <row r="132" spans="1:14" ht="37.5">
      <c r="A132" s="17"/>
      <c r="B132" s="18" t="s">
        <v>107</v>
      </c>
      <c r="C132" s="17" t="s">
        <v>24</v>
      </c>
      <c r="D132" s="17">
        <v>100</v>
      </c>
      <c r="E132" s="257">
        <v>100</v>
      </c>
      <c r="F132" s="17"/>
      <c r="G132" s="20">
        <v>100</v>
      </c>
      <c r="H132" s="20">
        <v>100</v>
      </c>
      <c r="I132" s="33">
        <f>+G132/D132*100</f>
        <v>100</v>
      </c>
      <c r="J132" s="33">
        <f>+G132/E132*100</f>
        <v>100</v>
      </c>
      <c r="K132" s="17"/>
    </row>
    <row r="133" spans="1:14">
      <c r="A133" s="13"/>
      <c r="B133" s="14" t="s">
        <v>92</v>
      </c>
      <c r="C133" s="13"/>
      <c r="D133" s="13"/>
      <c r="E133" s="15"/>
      <c r="F133" s="13"/>
      <c r="G133" s="16"/>
      <c r="H133" s="16"/>
      <c r="I133" s="33"/>
      <c r="J133" s="33"/>
      <c r="K133" s="13"/>
    </row>
    <row r="134" spans="1:14">
      <c r="A134" s="17"/>
      <c r="B134" s="18" t="s">
        <v>130</v>
      </c>
      <c r="C134" s="17" t="s">
        <v>24</v>
      </c>
      <c r="D134" s="17">
        <v>98</v>
      </c>
      <c r="E134" s="19">
        <v>98</v>
      </c>
      <c r="F134" s="17"/>
      <c r="G134" s="20">
        <v>98</v>
      </c>
      <c r="H134" s="20">
        <v>99</v>
      </c>
      <c r="I134" s="33">
        <f>+G134/D134*100</f>
        <v>100</v>
      </c>
      <c r="J134" s="33">
        <f>+G134/E134*100</f>
        <v>100</v>
      </c>
      <c r="K134" s="17"/>
    </row>
    <row r="135" spans="1:14" ht="37.5">
      <c r="A135" s="301"/>
      <c r="B135" s="302" t="s">
        <v>131</v>
      </c>
      <c r="C135" s="301" t="s">
        <v>24</v>
      </c>
      <c r="D135" s="301">
        <v>89</v>
      </c>
      <c r="E135" s="303">
        <v>90</v>
      </c>
      <c r="F135" s="301"/>
      <c r="G135" s="304">
        <v>90</v>
      </c>
      <c r="H135" s="304">
        <v>91</v>
      </c>
      <c r="I135" s="305">
        <f>+G135/D135*100</f>
        <v>101.12359550561798</v>
      </c>
      <c r="J135" s="305">
        <f>+G135/E135*100</f>
        <v>100</v>
      </c>
      <c r="K135" s="301"/>
    </row>
    <row r="136" spans="1:14" hidden="1">
      <c r="A136" s="297"/>
      <c r="B136" s="298"/>
      <c r="C136" s="297"/>
      <c r="D136" s="297"/>
      <c r="E136" s="299"/>
      <c r="F136" s="297"/>
      <c r="G136" s="300"/>
      <c r="H136" s="300"/>
      <c r="I136" s="217"/>
      <c r="J136" s="217"/>
      <c r="K136" s="297"/>
    </row>
    <row r="137" spans="1:14" hidden="1">
      <c r="A137" s="40"/>
      <c r="B137" s="40" t="str">
        <f>UPPER("Nông nghiệp")</f>
        <v>NÔNG NGHIỆP</v>
      </c>
      <c r="C137" s="264"/>
      <c r="D137" s="41"/>
      <c r="E137" s="42"/>
      <c r="F137" s="41"/>
      <c r="G137" s="41"/>
      <c r="H137" s="41"/>
      <c r="I137" s="56"/>
      <c r="J137" s="56"/>
      <c r="K137" s="41"/>
    </row>
    <row r="138" spans="1:14" hidden="1">
      <c r="A138" s="43"/>
      <c r="B138" s="43" t="s">
        <v>148</v>
      </c>
      <c r="C138" s="44"/>
      <c r="D138" s="41"/>
      <c r="E138" s="41"/>
      <c r="F138" s="41"/>
      <c r="G138" s="41"/>
      <c r="H138" s="41"/>
      <c r="I138" s="56"/>
      <c r="J138" s="56"/>
      <c r="K138" s="41"/>
    </row>
    <row r="139" spans="1:14" hidden="1">
      <c r="A139" s="45"/>
      <c r="B139" s="46" t="s">
        <v>588</v>
      </c>
      <c r="C139" s="47" t="s">
        <v>26</v>
      </c>
      <c r="D139" s="56">
        <v>29571.810999999998</v>
      </c>
      <c r="E139" s="56">
        <v>29600</v>
      </c>
      <c r="F139" s="56"/>
      <c r="G139" s="56">
        <v>30283.044000000002</v>
      </c>
      <c r="H139" s="56">
        <v>30027.5</v>
      </c>
      <c r="I139" s="56">
        <f>+G139/D139*100</f>
        <v>102.40510464509597</v>
      </c>
      <c r="J139" s="56">
        <f>+G139/E139*100</f>
        <v>102.30758108108108</v>
      </c>
      <c r="K139" s="41"/>
    </row>
    <row r="140" spans="1:14" hidden="1">
      <c r="A140" s="47"/>
      <c r="B140" s="48" t="s">
        <v>149</v>
      </c>
      <c r="C140" s="47" t="s">
        <v>26</v>
      </c>
      <c r="D140" s="56">
        <v>22691.53</v>
      </c>
      <c r="E140" s="56">
        <v>22700</v>
      </c>
      <c r="F140" s="56"/>
      <c r="G140" s="56">
        <v>23330.603999999999</v>
      </c>
      <c r="H140" s="56">
        <v>23322.5</v>
      </c>
      <c r="I140" s="56">
        <f t="shared" ref="I140:I203" si="5">+G140/D140*100</f>
        <v>102.81635482490603</v>
      </c>
      <c r="J140" s="56">
        <f t="shared" ref="J140:J203" si="6">+G140/E140*100</f>
        <v>102.77799118942733</v>
      </c>
      <c r="K140" s="41"/>
    </row>
    <row r="141" spans="1:14" hidden="1">
      <c r="A141" s="47"/>
      <c r="B141" s="49" t="s">
        <v>603</v>
      </c>
      <c r="C141" s="47"/>
      <c r="D141" s="56">
        <v>6880.2809999999999</v>
      </c>
      <c r="E141" s="56">
        <v>6900</v>
      </c>
      <c r="F141" s="56"/>
      <c r="G141" s="56">
        <v>6952.4400000000005</v>
      </c>
      <c r="H141" s="56">
        <v>6705</v>
      </c>
      <c r="I141" s="56">
        <f t="shared" si="5"/>
        <v>101.04877983907924</v>
      </c>
      <c r="J141" s="56">
        <f t="shared" si="6"/>
        <v>100.76</v>
      </c>
      <c r="K141" s="41"/>
    </row>
    <row r="142" spans="1:14" hidden="1">
      <c r="A142" s="47"/>
      <c r="B142" s="48" t="s">
        <v>150</v>
      </c>
      <c r="C142" s="47" t="s">
        <v>26</v>
      </c>
      <c r="D142" s="56">
        <v>22342</v>
      </c>
      <c r="E142" s="56">
        <v>22315</v>
      </c>
      <c r="F142" s="41"/>
      <c r="G142" s="153">
        <f>+E142</f>
        <v>22315</v>
      </c>
      <c r="H142" s="153">
        <f>+G142</f>
        <v>22315</v>
      </c>
      <c r="I142" s="56">
        <f t="shared" si="5"/>
        <v>99.879151374093638</v>
      </c>
      <c r="J142" s="56">
        <f t="shared" si="6"/>
        <v>100</v>
      </c>
      <c r="K142" s="41"/>
    </row>
    <row r="143" spans="1:14" hidden="1">
      <c r="A143" s="45"/>
      <c r="B143" s="46" t="s">
        <v>589</v>
      </c>
      <c r="C143" s="47" t="s">
        <v>29</v>
      </c>
      <c r="D143" s="229">
        <f>+D144+D145</f>
        <v>7562.5</v>
      </c>
      <c r="E143" s="56">
        <v>7667.5</v>
      </c>
      <c r="F143" s="41"/>
      <c r="G143" s="229">
        <f>+G144+G145</f>
        <v>8398.1</v>
      </c>
      <c r="H143" s="229">
        <f>+H144+H145</f>
        <v>8296.5</v>
      </c>
      <c r="I143" s="56">
        <f>+G143/D143*100</f>
        <v>111.04925619834711</v>
      </c>
      <c r="J143" s="56">
        <f t="shared" si="6"/>
        <v>109.52852950766221</v>
      </c>
      <c r="K143" s="41"/>
    </row>
    <row r="144" spans="1:14" hidden="1">
      <c r="A144" s="47"/>
      <c r="B144" s="48" t="s">
        <v>151</v>
      </c>
      <c r="C144" s="47" t="s">
        <v>29</v>
      </c>
      <c r="D144" s="230">
        <v>7065</v>
      </c>
      <c r="E144" s="56">
        <v>7065</v>
      </c>
      <c r="F144" s="41"/>
      <c r="G144" s="229">
        <f>+G146+G149+G152+G158+G161+G164+G167+G170+G197</f>
        <v>7786.6</v>
      </c>
      <c r="H144" s="229">
        <f>+H146+H149+H152+H158+H161+H164+H167+H170+H197</f>
        <v>7535</v>
      </c>
      <c r="I144" s="56">
        <f>+G144/D144*100</f>
        <v>110.2137296532201</v>
      </c>
      <c r="J144" s="56">
        <f t="shared" si="6"/>
        <v>110.2137296532201</v>
      </c>
      <c r="K144" s="41"/>
      <c r="M144" s="225"/>
      <c r="N144" s="225"/>
    </row>
    <row r="145" spans="1:11" hidden="1">
      <c r="A145" s="47"/>
      <c r="B145" s="48" t="s">
        <v>152</v>
      </c>
      <c r="C145" s="47" t="s">
        <v>29</v>
      </c>
      <c r="D145" s="230">
        <v>497.5</v>
      </c>
      <c r="E145" s="56">
        <v>602.5</v>
      </c>
      <c r="F145" s="41"/>
      <c r="G145" s="229">
        <f>+G181+G187+G193</f>
        <v>611.5</v>
      </c>
      <c r="H145" s="229">
        <f>+H181+H187+H193</f>
        <v>761.5</v>
      </c>
      <c r="I145" s="56">
        <f>+G145/D145*100</f>
        <v>122.91457286432161</v>
      </c>
      <c r="J145" s="56">
        <f t="shared" si="6"/>
        <v>101.49377593360995</v>
      </c>
      <c r="K145" s="41"/>
    </row>
    <row r="146" spans="1:11" hidden="1">
      <c r="A146" s="50"/>
      <c r="B146" s="51" t="s">
        <v>153</v>
      </c>
      <c r="C146" s="52" t="s">
        <v>29</v>
      </c>
      <c r="D146" s="219">
        <v>2436.1999999999998</v>
      </c>
      <c r="E146" s="220">
        <v>2450</v>
      </c>
      <c r="F146" s="219"/>
      <c r="G146" s="219">
        <v>2530.1</v>
      </c>
      <c r="H146" s="228">
        <v>2530</v>
      </c>
      <c r="I146" s="56">
        <f t="shared" si="5"/>
        <v>103.8543633527625</v>
      </c>
      <c r="J146" s="56">
        <f t="shared" si="6"/>
        <v>103.26938775510203</v>
      </c>
      <c r="K146" s="41"/>
    </row>
    <row r="147" spans="1:11" hidden="1">
      <c r="A147" s="47"/>
      <c r="B147" s="47" t="s">
        <v>154</v>
      </c>
      <c r="C147" s="47" t="s">
        <v>155</v>
      </c>
      <c r="D147" s="219">
        <v>46</v>
      </c>
      <c r="E147" s="220">
        <v>47</v>
      </c>
      <c r="F147" s="219"/>
      <c r="G147" s="219">
        <v>47.4</v>
      </c>
      <c r="H147" s="219">
        <v>47.5</v>
      </c>
      <c r="I147" s="56">
        <f t="shared" si="5"/>
        <v>103.04347826086956</v>
      </c>
      <c r="J147" s="56">
        <f t="shared" si="6"/>
        <v>100.85106382978724</v>
      </c>
      <c r="K147" s="41"/>
    </row>
    <row r="148" spans="1:11" hidden="1">
      <c r="A148" s="47"/>
      <c r="B148" s="47" t="s">
        <v>156</v>
      </c>
      <c r="C148" s="47" t="s">
        <v>157</v>
      </c>
      <c r="D148" s="219">
        <v>11572</v>
      </c>
      <c r="E148" s="220">
        <v>11515</v>
      </c>
      <c r="F148" s="219"/>
      <c r="G148" s="219">
        <v>11992.673999999999</v>
      </c>
      <c r="H148" s="219">
        <v>12017.5</v>
      </c>
      <c r="I148" s="56">
        <f t="shared" si="5"/>
        <v>103.63527480124436</v>
      </c>
      <c r="J148" s="56">
        <f t="shared" si="6"/>
        <v>104.14827616152844</v>
      </c>
      <c r="K148" s="41"/>
    </row>
    <row r="149" spans="1:11" hidden="1">
      <c r="A149" s="53"/>
      <c r="B149" s="54" t="s">
        <v>158</v>
      </c>
      <c r="C149" s="55" t="s">
        <v>29</v>
      </c>
      <c r="D149" s="219">
        <v>1786</v>
      </c>
      <c r="E149" s="227">
        <v>1800</v>
      </c>
      <c r="F149" s="220"/>
      <c r="G149" s="220">
        <v>1823</v>
      </c>
      <c r="H149" s="227">
        <v>1820</v>
      </c>
      <c r="I149" s="56">
        <f t="shared" si="5"/>
        <v>102.07166853303471</v>
      </c>
      <c r="J149" s="56">
        <f t="shared" si="6"/>
        <v>101.27777777777777</v>
      </c>
      <c r="K149" s="41"/>
    </row>
    <row r="150" spans="1:11" hidden="1">
      <c r="A150" s="47"/>
      <c r="B150" s="47" t="s">
        <v>159</v>
      </c>
      <c r="C150" s="47" t="s">
        <v>155</v>
      </c>
      <c r="D150" s="219">
        <v>60.3</v>
      </c>
      <c r="E150" s="227">
        <v>60</v>
      </c>
      <c r="F150" s="219"/>
      <c r="G150" s="219">
        <v>60.1</v>
      </c>
      <c r="H150" s="228">
        <v>60</v>
      </c>
      <c r="I150" s="56">
        <f t="shared" si="5"/>
        <v>99.668325041459369</v>
      </c>
      <c r="J150" s="56">
        <f t="shared" si="6"/>
        <v>100.16666666666667</v>
      </c>
      <c r="K150" s="41"/>
    </row>
    <row r="151" spans="1:11" hidden="1">
      <c r="A151" s="47"/>
      <c r="B151" s="47" t="s">
        <v>160</v>
      </c>
      <c r="C151" s="47" t="s">
        <v>157</v>
      </c>
      <c r="D151" s="219">
        <v>10769.579999999998</v>
      </c>
      <c r="E151" s="227">
        <v>10800</v>
      </c>
      <c r="F151" s="219"/>
      <c r="G151" s="219">
        <v>10956.23</v>
      </c>
      <c r="H151" s="228">
        <v>10920</v>
      </c>
      <c r="I151" s="56">
        <f t="shared" si="5"/>
        <v>101.73312236874605</v>
      </c>
      <c r="J151" s="56">
        <f t="shared" si="6"/>
        <v>101.44657407407406</v>
      </c>
      <c r="K151" s="41"/>
    </row>
    <row r="152" spans="1:11" hidden="1">
      <c r="A152" s="43"/>
      <c r="B152" s="57" t="s">
        <v>161</v>
      </c>
      <c r="C152" s="44" t="s">
        <v>29</v>
      </c>
      <c r="D152" s="219">
        <v>350</v>
      </c>
      <c r="E152" s="227">
        <v>350</v>
      </c>
      <c r="F152" s="219"/>
      <c r="G152" s="228">
        <v>347</v>
      </c>
      <c r="H152" s="228">
        <v>350</v>
      </c>
      <c r="I152" s="56">
        <f t="shared" si="5"/>
        <v>99.142857142857139</v>
      </c>
      <c r="J152" s="56">
        <f t="shared" si="6"/>
        <v>99.142857142857139</v>
      </c>
      <c r="K152" s="41"/>
    </row>
    <row r="153" spans="1:11" hidden="1">
      <c r="A153" s="47"/>
      <c r="B153" s="47" t="s">
        <v>159</v>
      </c>
      <c r="C153" s="47" t="s">
        <v>155</v>
      </c>
      <c r="D153" s="219">
        <v>10</v>
      </c>
      <c r="E153" s="220">
        <v>11.388888888888889</v>
      </c>
      <c r="F153" s="219"/>
      <c r="G153" s="228">
        <v>11</v>
      </c>
      <c r="H153" s="228">
        <v>11</v>
      </c>
      <c r="I153" s="56">
        <f t="shared" si="5"/>
        <v>110.00000000000001</v>
      </c>
      <c r="J153" s="56">
        <f t="shared" si="6"/>
        <v>96.58536585365853</v>
      </c>
      <c r="K153" s="41"/>
    </row>
    <row r="154" spans="1:11" hidden="1">
      <c r="A154" s="47"/>
      <c r="B154" s="47" t="s">
        <v>156</v>
      </c>
      <c r="C154" s="47" t="s">
        <v>157</v>
      </c>
      <c r="D154" s="219">
        <v>350</v>
      </c>
      <c r="E154" s="227">
        <v>385</v>
      </c>
      <c r="F154" s="219"/>
      <c r="G154" s="219">
        <v>381.7</v>
      </c>
      <c r="H154" s="228">
        <v>385</v>
      </c>
      <c r="I154" s="56">
        <f t="shared" si="5"/>
        <v>109.05714285714285</v>
      </c>
      <c r="J154" s="56">
        <f t="shared" si="6"/>
        <v>99.142857142857139</v>
      </c>
      <c r="K154" s="41"/>
    </row>
    <row r="155" spans="1:11" hidden="1">
      <c r="A155" s="43"/>
      <c r="B155" s="58" t="s">
        <v>162</v>
      </c>
      <c r="C155" s="44" t="s">
        <v>29</v>
      </c>
      <c r="D155" s="231">
        <f>+D158+D161</f>
        <v>1928</v>
      </c>
      <c r="E155" s="56">
        <v>1900</v>
      </c>
      <c r="F155" s="41"/>
      <c r="G155" s="56">
        <f>+G158+G161</f>
        <v>1942.8</v>
      </c>
      <c r="H155" s="56">
        <f>+H158+H161</f>
        <v>1850</v>
      </c>
      <c r="I155" s="56">
        <f t="shared" si="5"/>
        <v>100.76763485477179</v>
      </c>
      <c r="J155" s="56">
        <f t="shared" si="6"/>
        <v>102.25263157894737</v>
      </c>
      <c r="K155" s="41"/>
    </row>
    <row r="156" spans="1:11" hidden="1">
      <c r="A156" s="47"/>
      <c r="B156" s="47" t="s">
        <v>154</v>
      </c>
      <c r="C156" s="47" t="s">
        <v>155</v>
      </c>
      <c r="D156" s="169">
        <v>35.5</v>
      </c>
      <c r="E156" s="42">
        <v>36.4</v>
      </c>
      <c r="F156" s="41"/>
      <c r="G156" s="42">
        <f>+G157*10/G155</f>
        <v>35.785670166769613</v>
      </c>
      <c r="H156" s="42">
        <f>+H157*10/H155</f>
        <v>36.243243243243242</v>
      </c>
      <c r="I156" s="56">
        <f t="shared" si="5"/>
        <v>100.80470469512568</v>
      </c>
      <c r="J156" s="56">
        <f t="shared" si="6"/>
        <v>98.312280677938503</v>
      </c>
      <c r="K156" s="41"/>
    </row>
    <row r="157" spans="1:11" hidden="1">
      <c r="A157" s="59"/>
      <c r="B157" s="60" t="s">
        <v>156</v>
      </c>
      <c r="C157" s="60" t="s">
        <v>157</v>
      </c>
      <c r="D157" s="56">
        <v>6894</v>
      </c>
      <c r="E157" s="56">
        <v>6900</v>
      </c>
      <c r="F157" s="41"/>
      <c r="G157" s="56">
        <f>+G160+G163</f>
        <v>6952.4400000000005</v>
      </c>
      <c r="H157" s="56">
        <f>+H160+H163</f>
        <v>6705</v>
      </c>
      <c r="I157" s="56">
        <f t="shared" si="5"/>
        <v>100.84769364664928</v>
      </c>
      <c r="J157" s="56">
        <f t="shared" si="6"/>
        <v>100.76</v>
      </c>
      <c r="K157" s="41"/>
    </row>
    <row r="158" spans="1:11" s="4" customFormat="1" ht="19.5" hidden="1">
      <c r="A158" s="61"/>
      <c r="B158" s="62" t="s">
        <v>163</v>
      </c>
      <c r="C158" s="63" t="s">
        <v>29</v>
      </c>
      <c r="D158" s="41">
        <v>1658.1</v>
      </c>
      <c r="E158" s="56">
        <v>1620</v>
      </c>
      <c r="F158" s="41"/>
      <c r="G158" s="56">
        <v>1656</v>
      </c>
      <c r="H158" s="56">
        <v>1600</v>
      </c>
      <c r="I158" s="56">
        <f t="shared" si="5"/>
        <v>99.873349013931616</v>
      </c>
      <c r="J158" s="56">
        <f t="shared" si="6"/>
        <v>102.22222222222221</v>
      </c>
      <c r="K158" s="64"/>
    </row>
    <row r="159" spans="1:11" hidden="1">
      <c r="A159" s="65"/>
      <c r="B159" s="60" t="s">
        <v>154</v>
      </c>
      <c r="C159" s="66" t="s">
        <v>155</v>
      </c>
      <c r="D159" s="41">
        <v>37.1</v>
      </c>
      <c r="E159" s="56">
        <v>37</v>
      </c>
      <c r="F159" s="41"/>
      <c r="G159" s="41">
        <v>38</v>
      </c>
      <c r="H159" s="41">
        <v>38</v>
      </c>
      <c r="I159" s="56">
        <f t="shared" si="5"/>
        <v>102.42587601078166</v>
      </c>
      <c r="J159" s="56">
        <f t="shared" si="6"/>
        <v>102.70270270270269</v>
      </c>
      <c r="K159" s="41"/>
    </row>
    <row r="160" spans="1:11" hidden="1">
      <c r="A160" s="65"/>
      <c r="B160" s="60" t="s">
        <v>156</v>
      </c>
      <c r="C160" s="68" t="s">
        <v>157</v>
      </c>
      <c r="D160" s="41">
        <v>6151.5510000000004</v>
      </c>
      <c r="E160" s="56">
        <v>5994</v>
      </c>
      <c r="F160" s="41"/>
      <c r="G160" s="41">
        <v>6292.8</v>
      </c>
      <c r="H160" s="41">
        <v>6080</v>
      </c>
      <c r="I160" s="56">
        <f t="shared" si="5"/>
        <v>102.29615262882483</v>
      </c>
      <c r="J160" s="56">
        <f t="shared" si="6"/>
        <v>104.98498498498499</v>
      </c>
      <c r="K160" s="41"/>
    </row>
    <row r="161" spans="1:11" s="4" customFormat="1" ht="19.5" hidden="1">
      <c r="A161" s="61"/>
      <c r="B161" s="62" t="s">
        <v>164</v>
      </c>
      <c r="C161" s="63"/>
      <c r="D161" s="41">
        <v>269.89999999999998</v>
      </c>
      <c r="E161" s="56">
        <v>280</v>
      </c>
      <c r="F161" s="64"/>
      <c r="G161" s="41">
        <v>286.8</v>
      </c>
      <c r="H161" s="41">
        <v>250</v>
      </c>
      <c r="I161" s="56">
        <f t="shared" si="5"/>
        <v>106.26157836235643</v>
      </c>
      <c r="J161" s="56">
        <f t="shared" si="6"/>
        <v>102.42857142857143</v>
      </c>
      <c r="K161" s="64"/>
    </row>
    <row r="162" spans="1:11" hidden="1">
      <c r="A162" s="69"/>
      <c r="B162" s="60" t="s">
        <v>154</v>
      </c>
      <c r="C162" s="66" t="s">
        <v>155</v>
      </c>
      <c r="D162" s="41">
        <v>27</v>
      </c>
      <c r="E162" s="154">
        <v>31</v>
      </c>
      <c r="F162" s="41"/>
      <c r="G162" s="41">
        <v>23</v>
      </c>
      <c r="H162" s="41">
        <v>25</v>
      </c>
      <c r="I162" s="56">
        <f t="shared" si="5"/>
        <v>85.18518518518519</v>
      </c>
      <c r="J162" s="56">
        <f t="shared" si="6"/>
        <v>74.193548387096769</v>
      </c>
      <c r="K162" s="41"/>
    </row>
    <row r="163" spans="1:11" hidden="1">
      <c r="A163" s="69"/>
      <c r="B163" s="60" t="s">
        <v>156</v>
      </c>
      <c r="C163" s="68" t="s">
        <v>157</v>
      </c>
      <c r="D163" s="41">
        <v>728.7299999999999</v>
      </c>
      <c r="E163" s="56">
        <v>868</v>
      </c>
      <c r="F163" s="41"/>
      <c r="G163" s="41">
        <v>659.6400000000001</v>
      </c>
      <c r="H163" s="41">
        <v>625</v>
      </c>
      <c r="I163" s="56">
        <f t="shared" si="5"/>
        <v>90.519122308674014</v>
      </c>
      <c r="J163" s="56">
        <f t="shared" si="6"/>
        <v>75.995391705069139</v>
      </c>
      <c r="K163" s="41"/>
    </row>
    <row r="164" spans="1:11" hidden="1">
      <c r="A164" s="70"/>
      <c r="B164" s="71" t="s">
        <v>165</v>
      </c>
      <c r="C164" s="72" t="s">
        <v>29</v>
      </c>
      <c r="D164" s="41">
        <v>89</v>
      </c>
      <c r="E164" s="56">
        <v>95</v>
      </c>
      <c r="F164" s="41"/>
      <c r="G164" s="41">
        <v>95</v>
      </c>
      <c r="H164" s="41">
        <v>95</v>
      </c>
      <c r="I164" s="56">
        <f t="shared" si="5"/>
        <v>106.74157303370787</v>
      </c>
      <c r="J164" s="56">
        <f t="shared" si="6"/>
        <v>100</v>
      </c>
      <c r="K164" s="41"/>
    </row>
    <row r="165" spans="1:11" hidden="1">
      <c r="A165" s="47"/>
      <c r="B165" s="47" t="s">
        <v>154</v>
      </c>
      <c r="C165" s="47" t="s">
        <v>155</v>
      </c>
      <c r="D165" s="41">
        <v>152</v>
      </c>
      <c r="E165" s="56">
        <v>152</v>
      </c>
      <c r="F165" s="41"/>
      <c r="G165" s="41">
        <v>152</v>
      </c>
      <c r="H165" s="41">
        <v>152</v>
      </c>
      <c r="I165" s="56">
        <f t="shared" si="5"/>
        <v>100</v>
      </c>
      <c r="J165" s="56">
        <f t="shared" si="6"/>
        <v>100</v>
      </c>
      <c r="K165" s="41"/>
    </row>
    <row r="166" spans="1:11" hidden="1">
      <c r="A166" s="47"/>
      <c r="B166" s="47" t="s">
        <v>156</v>
      </c>
      <c r="C166" s="47" t="s">
        <v>157</v>
      </c>
      <c r="D166" s="41">
        <v>1352.8</v>
      </c>
      <c r="E166" s="56">
        <v>1353</v>
      </c>
      <c r="F166" s="41"/>
      <c r="G166" s="41">
        <v>1444</v>
      </c>
      <c r="H166" s="41">
        <v>1444</v>
      </c>
      <c r="I166" s="56">
        <f t="shared" si="5"/>
        <v>106.74157303370787</v>
      </c>
      <c r="J166" s="56">
        <f t="shared" si="6"/>
        <v>106.72579453067257</v>
      </c>
      <c r="K166" s="41"/>
    </row>
    <row r="167" spans="1:11" hidden="1">
      <c r="A167" s="43"/>
      <c r="B167" s="57" t="s">
        <v>166</v>
      </c>
      <c r="C167" s="44" t="s">
        <v>29</v>
      </c>
      <c r="D167" s="41">
        <v>654.79999999999995</v>
      </c>
      <c r="E167" s="56">
        <v>550</v>
      </c>
      <c r="F167" s="41"/>
      <c r="G167" s="41">
        <v>708.7</v>
      </c>
      <c r="H167" s="41">
        <v>550</v>
      </c>
      <c r="I167" s="56">
        <f t="shared" si="5"/>
        <v>108.23152107513747</v>
      </c>
      <c r="J167" s="56">
        <f t="shared" si="6"/>
        <v>128.85454545454547</v>
      </c>
      <c r="K167" s="41"/>
    </row>
    <row r="168" spans="1:11" hidden="1">
      <c r="A168" s="47"/>
      <c r="B168" s="47" t="s">
        <v>154</v>
      </c>
      <c r="C168" s="47" t="s">
        <v>155</v>
      </c>
      <c r="D168" s="41">
        <v>112</v>
      </c>
      <c r="E168" s="56">
        <v>110</v>
      </c>
      <c r="F168" s="41"/>
      <c r="G168" s="41">
        <v>112</v>
      </c>
      <c r="H168" s="41">
        <v>115</v>
      </c>
      <c r="I168" s="56">
        <f t="shared" si="5"/>
        <v>100</v>
      </c>
      <c r="J168" s="56">
        <f t="shared" si="6"/>
        <v>101.81818181818181</v>
      </c>
      <c r="K168" s="41"/>
    </row>
    <row r="169" spans="1:11" hidden="1">
      <c r="A169" s="47"/>
      <c r="B169" s="47" t="s">
        <v>156</v>
      </c>
      <c r="C169" s="47" t="s">
        <v>157</v>
      </c>
      <c r="D169" s="41">
        <v>7333.7599999999993</v>
      </c>
      <c r="E169" s="56">
        <v>6050</v>
      </c>
      <c r="F169" s="41"/>
      <c r="G169" s="41">
        <v>7937.4400000000005</v>
      </c>
      <c r="H169" s="41">
        <v>6325</v>
      </c>
      <c r="I169" s="56">
        <f t="shared" si="5"/>
        <v>108.23152107513747</v>
      </c>
      <c r="J169" s="56">
        <f t="shared" si="6"/>
        <v>131.19735537190081</v>
      </c>
      <c r="K169" s="41"/>
    </row>
    <row r="170" spans="1:11" hidden="1">
      <c r="A170" s="43"/>
      <c r="B170" s="73" t="s">
        <v>167</v>
      </c>
      <c r="C170" s="44" t="s">
        <v>29</v>
      </c>
      <c r="D170" s="41"/>
      <c r="E170" s="56">
        <v>5</v>
      </c>
      <c r="F170" s="41"/>
      <c r="G170" s="41"/>
      <c r="H170" s="41"/>
      <c r="I170" s="56"/>
      <c r="J170" s="56">
        <f t="shared" si="6"/>
        <v>0</v>
      </c>
      <c r="K170" s="41"/>
    </row>
    <row r="171" spans="1:11" hidden="1">
      <c r="A171" s="43"/>
      <c r="B171" s="43" t="s">
        <v>168</v>
      </c>
      <c r="C171" s="44"/>
      <c r="D171" s="41"/>
      <c r="E171" s="42"/>
      <c r="F171" s="41"/>
      <c r="G171" s="41"/>
      <c r="H171" s="41"/>
      <c r="I171" s="56"/>
      <c r="J171" s="56"/>
      <c r="K171" s="41"/>
    </row>
    <row r="172" spans="1:11" hidden="1">
      <c r="A172" s="43"/>
      <c r="B172" s="58" t="s">
        <v>169</v>
      </c>
      <c r="C172" s="44"/>
      <c r="D172" s="41"/>
      <c r="E172" s="42"/>
      <c r="F172" s="41"/>
      <c r="G172" s="41"/>
      <c r="H172" s="41"/>
      <c r="I172" s="56"/>
      <c r="J172" s="56"/>
      <c r="K172" s="41"/>
    </row>
    <row r="173" spans="1:11" s="4" customFormat="1" ht="19.5" hidden="1">
      <c r="A173" s="75"/>
      <c r="B173" s="76" t="s">
        <v>170</v>
      </c>
      <c r="C173" s="77" t="s">
        <v>29</v>
      </c>
      <c r="D173" s="226">
        <v>167.7</v>
      </c>
      <c r="E173" s="67">
        <v>165</v>
      </c>
      <c r="F173" s="64"/>
      <c r="G173" s="64">
        <v>194.3</v>
      </c>
      <c r="H173" s="64">
        <v>180</v>
      </c>
      <c r="I173" s="56">
        <f t="shared" si="5"/>
        <v>115.86165772212284</v>
      </c>
      <c r="J173" s="56">
        <f t="shared" si="6"/>
        <v>117.75757575757578</v>
      </c>
      <c r="K173" s="64"/>
    </row>
    <row r="174" spans="1:11" hidden="1">
      <c r="A174" s="47"/>
      <c r="B174" s="47" t="s">
        <v>159</v>
      </c>
      <c r="C174" s="47" t="s">
        <v>155</v>
      </c>
      <c r="D174" s="41">
        <v>13</v>
      </c>
      <c r="E174" s="56">
        <v>13</v>
      </c>
      <c r="F174" s="41"/>
      <c r="G174" s="41">
        <v>13</v>
      </c>
      <c r="H174" s="41">
        <v>13</v>
      </c>
      <c r="I174" s="56">
        <f t="shared" si="5"/>
        <v>100</v>
      </c>
      <c r="J174" s="56">
        <f t="shared" si="6"/>
        <v>100</v>
      </c>
      <c r="K174" s="41"/>
    </row>
    <row r="175" spans="1:11" hidden="1">
      <c r="A175" s="47"/>
      <c r="B175" s="47" t="s">
        <v>156</v>
      </c>
      <c r="C175" s="47" t="s">
        <v>157</v>
      </c>
      <c r="D175" s="41">
        <v>218.01</v>
      </c>
      <c r="E175" s="42">
        <v>215</v>
      </c>
      <c r="F175" s="41"/>
      <c r="G175" s="41">
        <v>252.59</v>
      </c>
      <c r="H175" s="41">
        <v>234</v>
      </c>
      <c r="I175" s="56">
        <f t="shared" si="5"/>
        <v>115.86165772212284</v>
      </c>
      <c r="J175" s="56">
        <f t="shared" si="6"/>
        <v>117.48372093023256</v>
      </c>
      <c r="K175" s="41"/>
    </row>
    <row r="176" spans="1:11" s="4" customFormat="1" ht="19.5" hidden="1">
      <c r="A176" s="75"/>
      <c r="B176" s="76" t="s">
        <v>171</v>
      </c>
      <c r="C176" s="77" t="s">
        <v>29</v>
      </c>
      <c r="D176" s="226">
        <v>282.60000000000002</v>
      </c>
      <c r="E176" s="67">
        <v>280</v>
      </c>
      <c r="F176" s="64"/>
      <c r="G176" s="64">
        <v>309.60000000000002</v>
      </c>
      <c r="H176" s="64">
        <v>290</v>
      </c>
      <c r="I176" s="56">
        <f t="shared" si="5"/>
        <v>109.55414012738854</v>
      </c>
      <c r="J176" s="56">
        <f t="shared" si="6"/>
        <v>110.57142857142858</v>
      </c>
      <c r="K176" s="64"/>
    </row>
    <row r="177" spans="1:11" hidden="1">
      <c r="A177" s="47"/>
      <c r="B177" s="47" t="s">
        <v>154</v>
      </c>
      <c r="C177" s="47" t="s">
        <v>155</v>
      </c>
      <c r="D177" s="41">
        <v>13</v>
      </c>
      <c r="E177" s="42">
        <v>13.253012048192772</v>
      </c>
      <c r="F177" s="41"/>
      <c r="G177" s="41">
        <v>13</v>
      </c>
      <c r="H177" s="41">
        <v>13</v>
      </c>
      <c r="I177" s="56">
        <f t="shared" si="5"/>
        <v>100</v>
      </c>
      <c r="J177" s="56">
        <f t="shared" si="6"/>
        <v>98.090909090909079</v>
      </c>
      <c r="K177" s="41"/>
    </row>
    <row r="178" spans="1:11" hidden="1">
      <c r="A178" s="47"/>
      <c r="B178" s="47" t="s">
        <v>156</v>
      </c>
      <c r="C178" s="47" t="s">
        <v>157</v>
      </c>
      <c r="D178" s="41">
        <v>367.38</v>
      </c>
      <c r="E178" s="42">
        <v>364</v>
      </c>
      <c r="F178" s="41"/>
      <c r="G178" s="41">
        <v>402.48</v>
      </c>
      <c r="H178" s="41">
        <v>377</v>
      </c>
      <c r="I178" s="56">
        <f t="shared" si="5"/>
        <v>109.55414012738854</v>
      </c>
      <c r="J178" s="56">
        <f t="shared" si="6"/>
        <v>110.57142857142858</v>
      </c>
      <c r="K178" s="41"/>
    </row>
    <row r="179" spans="1:11" hidden="1">
      <c r="A179" s="43"/>
      <c r="B179" s="58" t="s">
        <v>172</v>
      </c>
      <c r="C179" s="44"/>
      <c r="D179" s="41"/>
      <c r="E179" s="42"/>
      <c r="F179" s="41"/>
      <c r="G179" s="41"/>
      <c r="H179" s="41"/>
      <c r="I179" s="56"/>
      <c r="J179" s="56"/>
      <c r="K179" s="41"/>
    </row>
    <row r="180" spans="1:11" s="4" customFormat="1" ht="19.5" hidden="1">
      <c r="A180" s="78"/>
      <c r="B180" s="79" t="s">
        <v>173</v>
      </c>
      <c r="C180" s="66"/>
      <c r="D180" s="64"/>
      <c r="E180" s="67"/>
      <c r="F180" s="64"/>
      <c r="G180" s="64"/>
      <c r="H180" s="64"/>
      <c r="I180" s="56"/>
      <c r="J180" s="56"/>
      <c r="K180" s="64"/>
    </row>
    <row r="181" spans="1:11" hidden="1">
      <c r="A181" s="70"/>
      <c r="B181" s="71" t="s">
        <v>174</v>
      </c>
      <c r="C181" s="72" t="s">
        <v>29</v>
      </c>
      <c r="D181" s="41">
        <v>104</v>
      </c>
      <c r="E181" s="67">
        <v>204</v>
      </c>
      <c r="F181" s="41"/>
      <c r="G181" s="169">
        <v>213</v>
      </c>
      <c r="H181" s="41">
        <v>353</v>
      </c>
      <c r="I181" s="56">
        <f t="shared" si="5"/>
        <v>204.80769230769229</v>
      </c>
      <c r="J181" s="56">
        <f t="shared" si="6"/>
        <v>104.41176470588236</v>
      </c>
      <c r="K181" s="41"/>
    </row>
    <row r="182" spans="1:11" hidden="1">
      <c r="A182" s="47"/>
      <c r="B182" s="48" t="s">
        <v>175</v>
      </c>
      <c r="C182" s="47"/>
      <c r="D182" s="41">
        <v>52</v>
      </c>
      <c r="E182" s="56">
        <v>100</v>
      </c>
      <c r="F182" s="41"/>
      <c r="G182" s="56">
        <v>109</v>
      </c>
      <c r="H182" s="41">
        <v>140</v>
      </c>
      <c r="I182" s="56">
        <f t="shared" si="5"/>
        <v>209.61538461538461</v>
      </c>
      <c r="J182" s="56">
        <f t="shared" si="6"/>
        <v>109.00000000000001</v>
      </c>
      <c r="K182" s="41"/>
    </row>
    <row r="183" spans="1:11" hidden="1">
      <c r="A183" s="47"/>
      <c r="B183" s="48" t="s">
        <v>176</v>
      </c>
      <c r="C183" s="47" t="s">
        <v>29</v>
      </c>
      <c r="D183" s="41">
        <v>52</v>
      </c>
      <c r="E183" s="56">
        <v>100</v>
      </c>
      <c r="F183" s="41"/>
      <c r="G183" s="56">
        <v>100</v>
      </c>
      <c r="H183" s="153">
        <v>100</v>
      </c>
      <c r="I183" s="56">
        <f t="shared" si="5"/>
        <v>192.30769230769232</v>
      </c>
      <c r="J183" s="56">
        <f t="shared" si="6"/>
        <v>100</v>
      </c>
      <c r="K183" s="41"/>
    </row>
    <row r="184" spans="1:11" hidden="1">
      <c r="A184" s="47"/>
      <c r="B184" s="48" t="s">
        <v>177</v>
      </c>
      <c r="C184" s="47" t="s">
        <v>29</v>
      </c>
      <c r="D184" s="41">
        <v>52</v>
      </c>
      <c r="E184" s="42">
        <v>52</v>
      </c>
      <c r="F184" s="41"/>
      <c r="G184" s="169">
        <v>52</v>
      </c>
      <c r="H184" s="41">
        <v>52</v>
      </c>
      <c r="I184" s="56">
        <f t="shared" si="5"/>
        <v>100</v>
      </c>
      <c r="J184" s="56">
        <f t="shared" si="6"/>
        <v>100</v>
      </c>
      <c r="K184" s="41"/>
    </row>
    <row r="185" spans="1:11" hidden="1">
      <c r="A185" s="47"/>
      <c r="B185" s="47" t="s">
        <v>154</v>
      </c>
      <c r="C185" s="47" t="s">
        <v>155</v>
      </c>
      <c r="D185" s="56">
        <v>50.96153846153846</v>
      </c>
      <c r="E185" s="42">
        <v>51</v>
      </c>
      <c r="F185" s="41"/>
      <c r="G185" s="169">
        <v>51</v>
      </c>
      <c r="H185" s="41">
        <v>51</v>
      </c>
      <c r="I185" s="56">
        <f t="shared" si="5"/>
        <v>100.07547169811322</v>
      </c>
      <c r="J185" s="56">
        <f t="shared" si="6"/>
        <v>100</v>
      </c>
      <c r="K185" s="41"/>
    </row>
    <row r="186" spans="1:11" hidden="1">
      <c r="A186" s="47"/>
      <c r="B186" s="48" t="s">
        <v>178</v>
      </c>
      <c r="C186" s="47" t="s">
        <v>157</v>
      </c>
      <c r="D186" s="41">
        <v>265</v>
      </c>
      <c r="E186" s="42">
        <v>265</v>
      </c>
      <c r="F186" s="41"/>
      <c r="G186" s="169">
        <v>265</v>
      </c>
      <c r="H186" s="41">
        <v>265</v>
      </c>
      <c r="I186" s="56">
        <f t="shared" si="5"/>
        <v>100</v>
      </c>
      <c r="J186" s="56">
        <f t="shared" si="6"/>
        <v>100</v>
      </c>
      <c r="K186" s="41"/>
    </row>
    <row r="187" spans="1:11" s="4" customFormat="1" ht="19.5" hidden="1">
      <c r="A187" s="75"/>
      <c r="B187" s="76" t="s">
        <v>179</v>
      </c>
      <c r="C187" s="77" t="s">
        <v>34</v>
      </c>
      <c r="D187" s="64">
        <v>262.5</v>
      </c>
      <c r="E187" s="42">
        <v>268.5</v>
      </c>
      <c r="F187" s="64"/>
      <c r="G187" s="155">
        <v>268.5</v>
      </c>
      <c r="H187" s="64">
        <v>268.5</v>
      </c>
      <c r="I187" s="56">
        <f t="shared" si="5"/>
        <v>102.28571428571429</v>
      </c>
      <c r="J187" s="56">
        <f t="shared" si="6"/>
        <v>100</v>
      </c>
      <c r="K187" s="64"/>
    </row>
    <row r="188" spans="1:11" hidden="1">
      <c r="A188" s="47"/>
      <c r="B188" s="48" t="s">
        <v>180</v>
      </c>
      <c r="C188" s="47" t="s">
        <v>29</v>
      </c>
      <c r="D188" s="41">
        <v>10</v>
      </c>
      <c r="E188" s="67">
        <v>5</v>
      </c>
      <c r="F188" s="41"/>
      <c r="G188" s="169">
        <v>6</v>
      </c>
      <c r="H188" s="41">
        <v>6</v>
      </c>
      <c r="I188" s="56">
        <f t="shared" si="5"/>
        <v>60</v>
      </c>
      <c r="J188" s="56">
        <f t="shared" si="6"/>
        <v>120</v>
      </c>
      <c r="K188" s="41"/>
    </row>
    <row r="189" spans="1:11" hidden="1">
      <c r="A189" s="47"/>
      <c r="B189" s="47" t="s">
        <v>156</v>
      </c>
      <c r="C189" s="47" t="s">
        <v>181</v>
      </c>
      <c r="D189" s="41">
        <v>105</v>
      </c>
      <c r="E189" s="42">
        <v>134.25</v>
      </c>
      <c r="F189" s="41"/>
      <c r="G189" s="169">
        <v>134</v>
      </c>
      <c r="H189" s="41">
        <v>140</v>
      </c>
      <c r="I189" s="56">
        <f t="shared" si="5"/>
        <v>127.61904761904761</v>
      </c>
      <c r="J189" s="56">
        <f t="shared" si="6"/>
        <v>99.813780260707631</v>
      </c>
      <c r="K189" s="41"/>
    </row>
    <row r="190" spans="1:11" s="4" customFormat="1" ht="19.5" hidden="1">
      <c r="A190" s="78"/>
      <c r="B190" s="80" t="s">
        <v>182</v>
      </c>
      <c r="C190" s="78"/>
      <c r="D190" s="41"/>
      <c r="E190" s="67"/>
      <c r="F190" s="64"/>
      <c r="G190" s="64"/>
      <c r="H190" s="64"/>
      <c r="I190" s="56"/>
      <c r="J190" s="56"/>
      <c r="K190" s="64"/>
    </row>
    <row r="191" spans="1:11" hidden="1">
      <c r="A191" s="47"/>
      <c r="B191" s="49" t="s">
        <v>183</v>
      </c>
      <c r="C191" s="47" t="s">
        <v>29</v>
      </c>
      <c r="D191" s="56">
        <v>1020</v>
      </c>
      <c r="E191" s="56">
        <v>1020</v>
      </c>
      <c r="F191" s="56"/>
      <c r="G191" s="56">
        <v>1020</v>
      </c>
      <c r="H191" s="41">
        <v>1020</v>
      </c>
      <c r="I191" s="56">
        <f t="shared" si="5"/>
        <v>100</v>
      </c>
      <c r="J191" s="56">
        <f t="shared" si="6"/>
        <v>100</v>
      </c>
      <c r="K191" s="41"/>
    </row>
    <row r="192" spans="1:11" hidden="1">
      <c r="A192" s="47"/>
      <c r="B192" s="81" t="s">
        <v>184</v>
      </c>
      <c r="C192" s="47" t="s">
        <v>29</v>
      </c>
      <c r="D192" s="42">
        <v>155.69999999999999</v>
      </c>
      <c r="E192" s="42"/>
      <c r="F192" s="42"/>
      <c r="G192" s="42"/>
      <c r="H192" s="41"/>
      <c r="I192" s="56">
        <f t="shared" si="5"/>
        <v>0</v>
      </c>
      <c r="J192" s="56"/>
      <c r="K192" s="41"/>
    </row>
    <row r="193" spans="1:11" hidden="1">
      <c r="A193" s="70"/>
      <c r="B193" s="71" t="s">
        <v>185</v>
      </c>
      <c r="C193" s="72" t="s">
        <v>34</v>
      </c>
      <c r="D193" s="56">
        <v>130</v>
      </c>
      <c r="E193" s="56">
        <v>130</v>
      </c>
      <c r="F193" s="56"/>
      <c r="G193" s="56">
        <v>130</v>
      </c>
      <c r="H193" s="56">
        <v>140</v>
      </c>
      <c r="I193" s="56">
        <f t="shared" si="5"/>
        <v>100</v>
      </c>
      <c r="J193" s="56">
        <f t="shared" si="6"/>
        <v>100</v>
      </c>
      <c r="K193" s="41"/>
    </row>
    <row r="194" spans="1:11" hidden="1">
      <c r="A194" s="47"/>
      <c r="B194" s="47" t="s">
        <v>156</v>
      </c>
      <c r="C194" s="47" t="s">
        <v>157</v>
      </c>
      <c r="D194" s="56">
        <v>225</v>
      </c>
      <c r="E194" s="56">
        <v>225</v>
      </c>
      <c r="F194" s="56"/>
      <c r="G194" s="56">
        <v>225</v>
      </c>
      <c r="H194" s="56">
        <v>230</v>
      </c>
      <c r="I194" s="56">
        <f t="shared" si="5"/>
        <v>100</v>
      </c>
      <c r="J194" s="56">
        <f t="shared" si="6"/>
        <v>100</v>
      </c>
      <c r="K194" s="41"/>
    </row>
    <row r="195" spans="1:11" hidden="1">
      <c r="A195" s="45"/>
      <c r="B195" s="82" t="s">
        <v>187</v>
      </c>
      <c r="C195" s="45"/>
      <c r="D195" s="41"/>
      <c r="E195" s="42"/>
      <c r="F195" s="41"/>
      <c r="G195" s="41"/>
      <c r="H195" s="41"/>
      <c r="I195" s="56"/>
      <c r="J195" s="56"/>
      <c r="K195" s="41"/>
    </row>
    <row r="196" spans="1:11" hidden="1">
      <c r="A196" s="47"/>
      <c r="B196" s="47" t="s">
        <v>188</v>
      </c>
      <c r="C196" s="47"/>
      <c r="D196" s="41"/>
      <c r="E196" s="42"/>
      <c r="F196" s="41"/>
      <c r="G196" s="41"/>
      <c r="H196" s="41"/>
      <c r="I196" s="56"/>
      <c r="J196" s="56"/>
      <c r="K196" s="41"/>
    </row>
    <row r="197" spans="1:11" hidden="1">
      <c r="A197" s="43"/>
      <c r="B197" s="58" t="s">
        <v>189</v>
      </c>
      <c r="C197" s="44" t="s">
        <v>29</v>
      </c>
      <c r="D197" s="56">
        <v>300</v>
      </c>
      <c r="E197" s="56">
        <v>340</v>
      </c>
      <c r="F197" s="56"/>
      <c r="G197" s="56">
        <v>340</v>
      </c>
      <c r="H197" s="56">
        <v>340</v>
      </c>
      <c r="I197" s="56">
        <f t="shared" si="5"/>
        <v>113.33333333333333</v>
      </c>
      <c r="J197" s="56">
        <f t="shared" si="6"/>
        <v>100</v>
      </c>
      <c r="K197" s="41"/>
    </row>
    <row r="198" spans="1:11" hidden="1">
      <c r="A198" s="43"/>
      <c r="B198" s="44" t="s">
        <v>154</v>
      </c>
      <c r="C198" s="44"/>
      <c r="D198" s="56">
        <v>100</v>
      </c>
      <c r="E198" s="56">
        <v>100</v>
      </c>
      <c r="F198" s="56"/>
      <c r="G198" s="56">
        <v>100</v>
      </c>
      <c r="H198" s="56">
        <v>100</v>
      </c>
      <c r="I198" s="56">
        <f t="shared" si="5"/>
        <v>100</v>
      </c>
      <c r="J198" s="56">
        <f t="shared" si="6"/>
        <v>100</v>
      </c>
      <c r="K198" s="41"/>
    </row>
    <row r="199" spans="1:11" hidden="1">
      <c r="A199" s="47"/>
      <c r="B199" s="47" t="s">
        <v>156</v>
      </c>
      <c r="C199" s="47" t="s">
        <v>157</v>
      </c>
      <c r="D199" s="56">
        <v>3000</v>
      </c>
      <c r="E199" s="56">
        <v>3000</v>
      </c>
      <c r="F199" s="56"/>
      <c r="G199" s="56">
        <v>3000</v>
      </c>
      <c r="H199" s="56">
        <v>3000</v>
      </c>
      <c r="I199" s="56">
        <f t="shared" si="5"/>
        <v>100</v>
      </c>
      <c r="J199" s="56">
        <f t="shared" si="6"/>
        <v>100</v>
      </c>
      <c r="K199" s="41"/>
    </row>
    <row r="200" spans="1:11" ht="39" hidden="1">
      <c r="A200" s="78"/>
      <c r="B200" s="83" t="s">
        <v>190</v>
      </c>
      <c r="C200" s="78" t="s">
        <v>29</v>
      </c>
      <c r="D200" s="56">
        <v>70</v>
      </c>
      <c r="E200" s="56">
        <v>300</v>
      </c>
      <c r="F200" s="56"/>
      <c r="G200" s="56">
        <v>70</v>
      </c>
      <c r="H200" s="56">
        <v>70</v>
      </c>
      <c r="I200" s="56">
        <f t="shared" si="5"/>
        <v>100</v>
      </c>
      <c r="J200" s="56">
        <f t="shared" si="6"/>
        <v>23.333333333333332</v>
      </c>
      <c r="K200" s="41"/>
    </row>
    <row r="201" spans="1:11" hidden="1">
      <c r="A201" s="43"/>
      <c r="B201" s="43" t="s">
        <v>192</v>
      </c>
      <c r="C201" s="44"/>
      <c r="D201" s="41"/>
      <c r="E201" s="41"/>
      <c r="F201" s="41"/>
      <c r="G201" s="41"/>
      <c r="H201" s="41"/>
      <c r="I201" s="56"/>
      <c r="J201" s="56"/>
      <c r="K201" s="41"/>
    </row>
    <row r="202" spans="1:11" hidden="1">
      <c r="A202" s="43"/>
      <c r="B202" s="58" t="s">
        <v>193</v>
      </c>
      <c r="C202" s="43"/>
      <c r="D202" s="56">
        <f>SUM(D203:D207)</f>
        <v>60046</v>
      </c>
      <c r="E202" s="42">
        <v>89400</v>
      </c>
      <c r="F202" s="41"/>
      <c r="G202" s="56">
        <f>SUM(G203:G207)</f>
        <v>89400</v>
      </c>
      <c r="H202" s="56">
        <f>SUM(H203:H207)</f>
        <v>90089</v>
      </c>
      <c r="I202" s="56">
        <f t="shared" si="5"/>
        <v>148.88585417846318</v>
      </c>
      <c r="J202" s="56">
        <f t="shared" si="6"/>
        <v>100</v>
      </c>
      <c r="K202" s="41"/>
    </row>
    <row r="203" spans="1:11" hidden="1">
      <c r="A203" s="44"/>
      <c r="B203" s="74" t="s">
        <v>194</v>
      </c>
      <c r="C203" s="44" t="s">
        <v>195</v>
      </c>
      <c r="D203" s="56">
        <v>14559</v>
      </c>
      <c r="E203" s="42">
        <v>16373</v>
      </c>
      <c r="F203" s="41"/>
      <c r="G203" s="56">
        <v>16373</v>
      </c>
      <c r="H203" s="56">
        <v>16673</v>
      </c>
      <c r="I203" s="56">
        <f t="shared" si="5"/>
        <v>112.45964695377431</v>
      </c>
      <c r="J203" s="56">
        <f t="shared" si="6"/>
        <v>100</v>
      </c>
      <c r="K203" s="41"/>
    </row>
    <row r="204" spans="1:11" hidden="1">
      <c r="A204" s="44"/>
      <c r="B204" s="74" t="s">
        <v>196</v>
      </c>
      <c r="C204" s="44" t="s">
        <v>195</v>
      </c>
      <c r="D204" s="56">
        <v>5009</v>
      </c>
      <c r="E204" s="42">
        <v>6356</v>
      </c>
      <c r="F204" s="41"/>
      <c r="G204" s="56">
        <v>6356</v>
      </c>
      <c r="H204" s="56">
        <v>6546</v>
      </c>
      <c r="I204" s="56">
        <f t="shared" ref="I204:I243" si="7">+G204/D204*100</f>
        <v>126.89159512876822</v>
      </c>
      <c r="J204" s="56">
        <f t="shared" ref="J204:J243" si="8">+G204/E204*100</f>
        <v>100</v>
      </c>
      <c r="K204" s="41"/>
    </row>
    <row r="205" spans="1:11" hidden="1">
      <c r="A205" s="44"/>
      <c r="B205" s="74" t="s">
        <v>197</v>
      </c>
      <c r="C205" s="44" t="s">
        <v>195</v>
      </c>
      <c r="D205" s="56">
        <v>32143</v>
      </c>
      <c r="E205" s="42">
        <v>56965</v>
      </c>
      <c r="F205" s="41"/>
      <c r="G205" s="56">
        <v>56965</v>
      </c>
      <c r="H205" s="56">
        <v>57000</v>
      </c>
      <c r="I205" s="56">
        <f t="shared" si="7"/>
        <v>177.22365678374763</v>
      </c>
      <c r="J205" s="56">
        <f t="shared" si="8"/>
        <v>100</v>
      </c>
      <c r="K205" s="41"/>
    </row>
    <row r="206" spans="1:11" hidden="1">
      <c r="A206" s="44"/>
      <c r="B206" s="74" t="s">
        <v>198</v>
      </c>
      <c r="C206" s="44" t="s">
        <v>195</v>
      </c>
      <c r="D206" s="56">
        <v>371</v>
      </c>
      <c r="E206" s="42">
        <v>350</v>
      </c>
      <c r="F206" s="41"/>
      <c r="G206" s="56">
        <v>350</v>
      </c>
      <c r="H206" s="56">
        <v>370</v>
      </c>
      <c r="I206" s="56">
        <f t="shared" si="7"/>
        <v>94.339622641509436</v>
      </c>
      <c r="J206" s="56">
        <f t="shared" si="8"/>
        <v>100</v>
      </c>
      <c r="K206" s="41"/>
    </row>
    <row r="207" spans="1:11" hidden="1">
      <c r="A207" s="44"/>
      <c r="B207" s="74" t="s">
        <v>199</v>
      </c>
      <c r="C207" s="44" t="s">
        <v>195</v>
      </c>
      <c r="D207" s="56">
        <v>7964</v>
      </c>
      <c r="E207" s="42">
        <v>9356</v>
      </c>
      <c r="F207" s="41"/>
      <c r="G207" s="56">
        <v>9356</v>
      </c>
      <c r="H207" s="56">
        <v>9500</v>
      </c>
      <c r="I207" s="56">
        <f t="shared" si="7"/>
        <v>117.47865394274235</v>
      </c>
      <c r="J207" s="56">
        <f t="shared" si="8"/>
        <v>100</v>
      </c>
      <c r="K207" s="41"/>
    </row>
    <row r="208" spans="1:11" hidden="1">
      <c r="A208" s="43"/>
      <c r="B208" s="73" t="s">
        <v>200</v>
      </c>
      <c r="C208" s="84" t="s">
        <v>201</v>
      </c>
      <c r="D208" s="41">
        <v>164.66</v>
      </c>
      <c r="E208" s="42">
        <v>185</v>
      </c>
      <c r="F208" s="41"/>
      <c r="G208" s="56">
        <v>185</v>
      </c>
      <c r="H208" s="56">
        <v>185</v>
      </c>
      <c r="I208" s="56">
        <f t="shared" si="7"/>
        <v>112.3527268310458</v>
      </c>
      <c r="J208" s="56">
        <f t="shared" si="8"/>
        <v>100</v>
      </c>
      <c r="K208" s="41"/>
    </row>
    <row r="209" spans="1:13" hidden="1">
      <c r="A209" s="84"/>
      <c r="B209" s="73" t="s">
        <v>202</v>
      </c>
      <c r="C209" s="85" t="s">
        <v>24</v>
      </c>
      <c r="D209" s="169">
        <v>5.5</v>
      </c>
      <c r="E209" s="169">
        <v>5.5</v>
      </c>
      <c r="F209" s="169"/>
      <c r="G209" s="221">
        <v>5.5</v>
      </c>
      <c r="H209" s="221">
        <v>5.5</v>
      </c>
      <c r="I209" s="56">
        <f t="shared" si="7"/>
        <v>100</v>
      </c>
      <c r="J209" s="56">
        <f t="shared" si="8"/>
        <v>100</v>
      </c>
      <c r="K209" s="41"/>
    </row>
    <row r="210" spans="1:13" hidden="1">
      <c r="A210" s="84"/>
      <c r="B210" s="73" t="s">
        <v>203</v>
      </c>
      <c r="C210" s="85" t="s">
        <v>157</v>
      </c>
      <c r="D210" s="41"/>
      <c r="E210" s="56">
        <v>2070</v>
      </c>
      <c r="F210" s="41"/>
      <c r="G210" s="153">
        <f>+E210</f>
        <v>2070</v>
      </c>
      <c r="H210" s="153">
        <v>2150</v>
      </c>
      <c r="I210" s="56"/>
      <c r="J210" s="56">
        <f t="shared" si="8"/>
        <v>100</v>
      </c>
      <c r="K210" s="41"/>
    </row>
    <row r="211" spans="1:13" hidden="1">
      <c r="A211" s="43"/>
      <c r="B211" s="43" t="s">
        <v>204</v>
      </c>
      <c r="C211" s="44"/>
      <c r="D211" s="41"/>
      <c r="E211" s="42"/>
      <c r="F211" s="41"/>
      <c r="G211" s="41"/>
      <c r="H211" s="41"/>
      <c r="I211" s="56"/>
      <c r="J211" s="56"/>
      <c r="K211" s="41"/>
    </row>
    <row r="212" spans="1:13" hidden="1">
      <c r="A212" s="70"/>
      <c r="B212" s="86" t="s">
        <v>205</v>
      </c>
      <c r="C212" s="72" t="s">
        <v>34</v>
      </c>
      <c r="D212" s="56">
        <v>157</v>
      </c>
      <c r="E212" s="56">
        <v>157</v>
      </c>
      <c r="F212" s="56"/>
      <c r="G212" s="56">
        <v>157</v>
      </c>
      <c r="H212" s="56">
        <v>160</v>
      </c>
      <c r="I212" s="56">
        <f t="shared" si="7"/>
        <v>100</v>
      </c>
      <c r="J212" s="56">
        <f t="shared" si="8"/>
        <v>100</v>
      </c>
      <c r="K212" s="41"/>
    </row>
    <row r="213" spans="1:13" hidden="1">
      <c r="A213" s="72"/>
      <c r="B213" s="87" t="s">
        <v>206</v>
      </c>
      <c r="C213" s="72" t="s">
        <v>34</v>
      </c>
      <c r="D213" s="56">
        <v>157</v>
      </c>
      <c r="E213" s="56">
        <v>157</v>
      </c>
      <c r="F213" s="56"/>
      <c r="G213" s="56">
        <v>157</v>
      </c>
      <c r="H213" s="56">
        <v>160</v>
      </c>
      <c r="I213" s="56">
        <f t="shared" si="7"/>
        <v>100</v>
      </c>
      <c r="J213" s="56">
        <f t="shared" si="8"/>
        <v>100</v>
      </c>
      <c r="K213" s="41"/>
    </row>
    <row r="214" spans="1:13" hidden="1">
      <c r="A214" s="72"/>
      <c r="B214" s="87" t="s">
        <v>207</v>
      </c>
      <c r="C214" s="72" t="s">
        <v>157</v>
      </c>
      <c r="D214" s="56">
        <v>300</v>
      </c>
      <c r="E214" s="56">
        <v>330</v>
      </c>
      <c r="F214" s="56"/>
      <c r="G214" s="56">
        <v>300</v>
      </c>
      <c r="H214" s="56">
        <v>350</v>
      </c>
      <c r="I214" s="56">
        <f t="shared" si="7"/>
        <v>100</v>
      </c>
      <c r="J214" s="56">
        <f t="shared" si="8"/>
        <v>90.909090909090907</v>
      </c>
      <c r="K214" s="41"/>
    </row>
    <row r="215" spans="1:13" hidden="1">
      <c r="A215" s="72"/>
      <c r="B215" s="87" t="s">
        <v>208</v>
      </c>
      <c r="C215" s="72" t="s">
        <v>157</v>
      </c>
      <c r="D215" s="41"/>
      <c r="E215" s="42"/>
      <c r="F215" s="41"/>
      <c r="G215" s="41"/>
      <c r="H215" s="41"/>
      <c r="I215" s="56"/>
      <c r="J215" s="56"/>
      <c r="K215" s="41"/>
    </row>
    <row r="216" spans="1:13" hidden="1">
      <c r="A216" s="47"/>
      <c r="B216" s="88" t="s">
        <v>209</v>
      </c>
      <c r="C216" s="47" t="s">
        <v>157</v>
      </c>
      <c r="D216" s="41"/>
      <c r="E216" s="42"/>
      <c r="F216" s="41"/>
      <c r="G216" s="41"/>
      <c r="H216" s="41"/>
      <c r="I216" s="56"/>
      <c r="J216" s="56"/>
      <c r="K216" s="41"/>
    </row>
    <row r="217" spans="1:13" hidden="1">
      <c r="A217" s="89"/>
      <c r="B217" s="90" t="s">
        <v>210</v>
      </c>
      <c r="C217" s="90"/>
      <c r="D217" s="41"/>
      <c r="E217" s="42"/>
      <c r="F217" s="41"/>
      <c r="G217" s="41"/>
      <c r="H217" s="41"/>
      <c r="I217" s="56"/>
      <c r="J217" s="56"/>
      <c r="K217" s="41"/>
    </row>
    <row r="218" spans="1:13" hidden="1">
      <c r="A218" s="90"/>
      <c r="B218" s="91" t="s">
        <v>129</v>
      </c>
      <c r="C218" s="89" t="s">
        <v>24</v>
      </c>
      <c r="D218" s="42">
        <v>29.8</v>
      </c>
      <c r="E218" s="42">
        <v>30.1</v>
      </c>
      <c r="F218" s="42"/>
      <c r="G218" s="42">
        <v>30.1</v>
      </c>
      <c r="H218" s="42">
        <v>30.1</v>
      </c>
      <c r="I218" s="56">
        <f t="shared" si="7"/>
        <v>101.00671140939596</v>
      </c>
      <c r="J218" s="56">
        <f t="shared" si="8"/>
        <v>100</v>
      </c>
      <c r="K218" s="41"/>
    </row>
    <row r="219" spans="1:13" hidden="1">
      <c r="A219" s="90"/>
      <c r="B219" s="91" t="s">
        <v>211</v>
      </c>
      <c r="C219" s="89" t="s">
        <v>29</v>
      </c>
      <c r="D219" s="56">
        <v>25916</v>
      </c>
      <c r="E219" s="56">
        <f>+E222+E225+E231</f>
        <v>26452</v>
      </c>
      <c r="F219" s="56">
        <f>+F222+F225+F231</f>
        <v>1020</v>
      </c>
      <c r="G219" s="56">
        <f>+G222+G225+G231</f>
        <v>20502.760000000002</v>
      </c>
      <c r="H219" s="56">
        <f>+H222+H225+H231</f>
        <v>20502.760000000002</v>
      </c>
      <c r="I219" s="56">
        <f t="shared" si="7"/>
        <v>79.112363018984425</v>
      </c>
      <c r="J219" s="56">
        <f t="shared" si="8"/>
        <v>77.509299863904431</v>
      </c>
      <c r="K219" s="41"/>
      <c r="M219" s="222">
        <f>+E222+E225+E231</f>
        <v>26452</v>
      </c>
    </row>
    <row r="220" spans="1:13" hidden="1">
      <c r="A220" s="60"/>
      <c r="B220" s="59" t="s">
        <v>212</v>
      </c>
      <c r="C220" s="92" t="s">
        <v>34</v>
      </c>
      <c r="D220" s="41">
        <v>137</v>
      </c>
      <c r="E220" s="56">
        <v>160</v>
      </c>
      <c r="F220" s="41"/>
      <c r="G220" s="153">
        <f>+E220</f>
        <v>160</v>
      </c>
      <c r="H220" s="153">
        <f>+G220</f>
        <v>160</v>
      </c>
      <c r="I220" s="56">
        <f t="shared" si="7"/>
        <v>116.7883211678832</v>
      </c>
      <c r="J220" s="56">
        <f t="shared" si="8"/>
        <v>100</v>
      </c>
      <c r="K220" s="41"/>
    </row>
    <row r="221" spans="1:13" hidden="1">
      <c r="A221" s="60"/>
      <c r="B221" s="59" t="s">
        <v>106</v>
      </c>
      <c r="C221" s="92" t="s">
        <v>29</v>
      </c>
      <c r="D221" s="41"/>
      <c r="E221" s="56">
        <v>285</v>
      </c>
      <c r="F221" s="41"/>
      <c r="G221" s="153">
        <f>+E221</f>
        <v>285</v>
      </c>
      <c r="H221" s="153">
        <f>+G221</f>
        <v>285</v>
      </c>
      <c r="I221" s="56"/>
      <c r="J221" s="56">
        <f t="shared" si="8"/>
        <v>100</v>
      </c>
      <c r="K221" s="41"/>
    </row>
    <row r="222" spans="1:13" hidden="1">
      <c r="A222" s="60"/>
      <c r="B222" s="59" t="s">
        <v>213</v>
      </c>
      <c r="C222" s="60" t="s">
        <v>29</v>
      </c>
      <c r="D222" s="56">
        <v>21103</v>
      </c>
      <c r="E222" s="56">
        <v>20358</v>
      </c>
      <c r="F222" s="41"/>
      <c r="G222" s="56">
        <f>SUM(G223:G224)</f>
        <v>20016.760000000002</v>
      </c>
      <c r="H222" s="56">
        <f>SUM(H223:H224)</f>
        <v>20016.760000000002</v>
      </c>
      <c r="I222" s="56">
        <f t="shared" si="7"/>
        <v>94.852674975122028</v>
      </c>
      <c r="J222" s="56">
        <f t="shared" si="8"/>
        <v>98.323803910010824</v>
      </c>
      <c r="K222" s="41"/>
      <c r="M222" s="222">
        <f>+E223+E224</f>
        <v>20358</v>
      </c>
    </row>
    <row r="223" spans="1:13" hidden="1">
      <c r="A223" s="60"/>
      <c r="B223" s="59" t="s">
        <v>214</v>
      </c>
      <c r="C223" s="60" t="s">
        <v>34</v>
      </c>
      <c r="D223" s="56">
        <v>9199</v>
      </c>
      <c r="E223" s="56">
        <v>8928</v>
      </c>
      <c r="F223" s="41"/>
      <c r="G223" s="56">
        <v>10962.6</v>
      </c>
      <c r="H223" s="56">
        <v>10962.6</v>
      </c>
      <c r="I223" s="56">
        <f t="shared" si="7"/>
        <v>119.17164909229265</v>
      </c>
      <c r="J223" s="56">
        <f t="shared" si="8"/>
        <v>122.78897849462366</v>
      </c>
      <c r="K223" s="41"/>
    </row>
    <row r="224" spans="1:13" hidden="1">
      <c r="A224" s="60"/>
      <c r="B224" s="59" t="s">
        <v>215</v>
      </c>
      <c r="C224" s="60" t="s">
        <v>34</v>
      </c>
      <c r="D224" s="56">
        <v>11530</v>
      </c>
      <c r="E224" s="56">
        <v>11430</v>
      </c>
      <c r="F224" s="41"/>
      <c r="G224" s="56">
        <v>9054.16</v>
      </c>
      <c r="H224" s="56">
        <v>9054.16</v>
      </c>
      <c r="I224" s="56">
        <f t="shared" si="7"/>
        <v>78.526973113616648</v>
      </c>
      <c r="J224" s="56">
        <f t="shared" si="8"/>
        <v>79.213998250218722</v>
      </c>
      <c r="K224" s="41"/>
    </row>
    <row r="225" spans="1:11" hidden="1">
      <c r="A225" s="60"/>
      <c r="B225" s="59" t="s">
        <v>216</v>
      </c>
      <c r="C225" s="60" t="s">
        <v>34</v>
      </c>
      <c r="D225" s="56">
        <v>4914</v>
      </c>
      <c r="E225" s="56">
        <v>5074</v>
      </c>
      <c r="F225" s="41"/>
      <c r="G225" s="56">
        <f>SUM(G226:G227)</f>
        <v>486</v>
      </c>
      <c r="H225" s="56">
        <f>SUM(H226:H227)</f>
        <v>486</v>
      </c>
      <c r="I225" s="56">
        <f t="shared" si="7"/>
        <v>9.8901098901098905</v>
      </c>
      <c r="J225" s="56">
        <f t="shared" si="8"/>
        <v>9.5782420181316503</v>
      </c>
      <c r="K225" s="41"/>
    </row>
    <row r="226" spans="1:11" hidden="1">
      <c r="A226" s="60"/>
      <c r="B226" s="59" t="s">
        <v>215</v>
      </c>
      <c r="C226" s="60" t="s">
        <v>34</v>
      </c>
      <c r="D226" s="56">
        <v>355</v>
      </c>
      <c r="E226" s="56">
        <v>355</v>
      </c>
      <c r="F226" s="41"/>
      <c r="G226" s="56">
        <v>326</v>
      </c>
      <c r="H226" s="56">
        <v>326</v>
      </c>
      <c r="I226" s="56">
        <f t="shared" si="7"/>
        <v>91.83098591549296</v>
      </c>
      <c r="J226" s="56">
        <f t="shared" si="8"/>
        <v>91.83098591549296</v>
      </c>
      <c r="K226" s="41"/>
    </row>
    <row r="227" spans="1:11" hidden="1">
      <c r="A227" s="60"/>
      <c r="B227" s="59" t="s">
        <v>214</v>
      </c>
      <c r="C227" s="60" t="s">
        <v>34</v>
      </c>
      <c r="D227" s="56">
        <v>4559</v>
      </c>
      <c r="E227" s="56">
        <v>4719</v>
      </c>
      <c r="F227" s="41"/>
      <c r="G227" s="56">
        <v>160</v>
      </c>
      <c r="H227" s="56">
        <v>160</v>
      </c>
      <c r="I227" s="56">
        <f t="shared" si="7"/>
        <v>3.5095415661329241</v>
      </c>
      <c r="J227" s="56">
        <f t="shared" si="8"/>
        <v>3.3905488450942998</v>
      </c>
      <c r="K227" s="41"/>
    </row>
    <row r="228" spans="1:11" hidden="1">
      <c r="A228" s="60"/>
      <c r="B228" s="93" t="s">
        <v>217</v>
      </c>
      <c r="C228" s="92" t="s">
        <v>29</v>
      </c>
      <c r="D228" s="41"/>
      <c r="E228" s="56">
        <v>5024</v>
      </c>
      <c r="F228" s="41"/>
      <c r="G228" s="56">
        <v>0</v>
      </c>
      <c r="H228" s="56">
        <f>+G228</f>
        <v>0</v>
      </c>
      <c r="I228" s="56"/>
      <c r="J228" s="56">
        <f t="shared" si="8"/>
        <v>0</v>
      </c>
      <c r="K228" s="41"/>
    </row>
    <row r="229" spans="1:11" hidden="1">
      <c r="A229" s="60"/>
      <c r="B229" s="93" t="s">
        <v>601</v>
      </c>
      <c r="C229" s="92" t="s">
        <v>29</v>
      </c>
      <c r="D229" s="41"/>
      <c r="E229" s="56">
        <v>320</v>
      </c>
      <c r="F229" s="41"/>
      <c r="G229" s="56">
        <v>440</v>
      </c>
      <c r="H229" s="56">
        <v>440</v>
      </c>
      <c r="I229" s="56"/>
      <c r="J229" s="56">
        <f t="shared" si="8"/>
        <v>137.5</v>
      </c>
      <c r="K229" s="41"/>
    </row>
    <row r="230" spans="1:11" hidden="1">
      <c r="A230" s="60"/>
      <c r="B230" s="93" t="s">
        <v>218</v>
      </c>
      <c r="C230" s="92" t="s">
        <v>29</v>
      </c>
      <c r="D230" s="41"/>
      <c r="E230" s="56">
        <v>2708</v>
      </c>
      <c r="F230" s="41"/>
      <c r="G230" s="56">
        <v>2469</v>
      </c>
      <c r="H230" s="56">
        <v>2469</v>
      </c>
      <c r="I230" s="56"/>
      <c r="J230" s="56">
        <f t="shared" si="8"/>
        <v>91.174298375184634</v>
      </c>
      <c r="K230" s="41"/>
    </row>
    <row r="231" spans="1:11" hidden="1">
      <c r="A231" s="60"/>
      <c r="B231" s="93" t="s">
        <v>219</v>
      </c>
      <c r="C231" s="92" t="s">
        <v>29</v>
      </c>
      <c r="D231" s="41"/>
      <c r="E231" s="56">
        <v>1020</v>
      </c>
      <c r="F231" s="56">
        <v>1020</v>
      </c>
      <c r="G231" s="56">
        <v>0</v>
      </c>
      <c r="H231" s="56">
        <v>0</v>
      </c>
      <c r="I231" s="56"/>
      <c r="J231" s="56"/>
      <c r="K231" s="41"/>
    </row>
    <row r="232" spans="1:11" hidden="1">
      <c r="A232" s="90"/>
      <c r="B232" s="89" t="s">
        <v>220</v>
      </c>
      <c r="C232" s="90"/>
      <c r="D232" s="41"/>
      <c r="E232" s="42"/>
      <c r="F232" s="41"/>
      <c r="G232" s="41"/>
      <c r="H232" s="41"/>
      <c r="I232" s="56"/>
      <c r="J232" s="56"/>
      <c r="K232" s="41"/>
    </row>
    <row r="233" spans="1:11" hidden="1">
      <c r="A233" s="59"/>
      <c r="B233" s="93" t="s">
        <v>221</v>
      </c>
      <c r="C233" s="94" t="s">
        <v>24</v>
      </c>
      <c r="D233" s="41">
        <v>89</v>
      </c>
      <c r="E233" s="56">
        <v>90</v>
      </c>
      <c r="F233" s="41"/>
      <c r="G233" s="41">
        <v>90</v>
      </c>
      <c r="H233" s="41">
        <v>95</v>
      </c>
      <c r="I233" s="56">
        <f t="shared" si="7"/>
        <v>101.12359550561798</v>
      </c>
      <c r="J233" s="56">
        <f t="shared" si="8"/>
        <v>100</v>
      </c>
      <c r="K233" s="41"/>
    </row>
    <row r="234" spans="1:11" ht="37.5" hidden="1">
      <c r="A234" s="59"/>
      <c r="B234" s="93" t="s">
        <v>222</v>
      </c>
      <c r="C234" s="94" t="s">
        <v>24</v>
      </c>
      <c r="D234" s="41"/>
      <c r="E234" s="56">
        <v>64</v>
      </c>
      <c r="F234" s="41"/>
      <c r="G234" s="41"/>
      <c r="H234" s="41"/>
      <c r="I234" s="56"/>
      <c r="J234" s="56"/>
      <c r="K234" s="41"/>
    </row>
    <row r="235" spans="1:11" ht="37.5" hidden="1">
      <c r="A235" s="59"/>
      <c r="B235" s="93" t="s">
        <v>223</v>
      </c>
      <c r="C235" s="94" t="s">
        <v>24</v>
      </c>
      <c r="D235" s="41"/>
      <c r="E235" s="56">
        <v>64</v>
      </c>
      <c r="F235" s="41"/>
      <c r="G235" s="41"/>
      <c r="H235" s="41"/>
      <c r="I235" s="56"/>
      <c r="J235" s="56"/>
      <c r="K235" s="41"/>
    </row>
    <row r="236" spans="1:11" hidden="1">
      <c r="A236" s="59"/>
      <c r="B236" s="93" t="s">
        <v>84</v>
      </c>
      <c r="C236" s="94" t="s">
        <v>72</v>
      </c>
      <c r="D236" s="41">
        <v>11</v>
      </c>
      <c r="E236" s="56">
        <v>11</v>
      </c>
      <c r="F236" s="41"/>
      <c r="G236" s="41">
        <v>11</v>
      </c>
      <c r="H236" s="41">
        <v>11</v>
      </c>
      <c r="I236" s="56">
        <f t="shared" si="7"/>
        <v>100</v>
      </c>
      <c r="J236" s="56">
        <f t="shared" si="8"/>
        <v>100</v>
      </c>
      <c r="K236" s="41"/>
    </row>
    <row r="237" spans="1:11" hidden="1">
      <c r="A237" s="59"/>
      <c r="B237" s="93" t="s">
        <v>224</v>
      </c>
      <c r="C237" s="94" t="s">
        <v>72</v>
      </c>
      <c r="D237" s="41">
        <v>2</v>
      </c>
      <c r="E237" s="56">
        <v>3</v>
      </c>
      <c r="F237" s="41"/>
      <c r="G237" s="41">
        <v>3</v>
      </c>
      <c r="H237" s="41">
        <v>4</v>
      </c>
      <c r="I237" s="56">
        <f t="shared" si="7"/>
        <v>150</v>
      </c>
      <c r="J237" s="56">
        <f t="shared" si="8"/>
        <v>100</v>
      </c>
      <c r="K237" s="41"/>
    </row>
    <row r="238" spans="1:11" hidden="1">
      <c r="A238" s="59"/>
      <c r="B238" s="93" t="s">
        <v>225</v>
      </c>
      <c r="C238" s="94"/>
      <c r="D238" s="41"/>
      <c r="E238" s="42">
        <v>27.27272727272727</v>
      </c>
      <c r="F238" s="41"/>
      <c r="G238" s="41"/>
      <c r="H238" s="41"/>
      <c r="I238" s="56"/>
      <c r="J238" s="56"/>
      <c r="K238" s="41"/>
    </row>
    <row r="239" spans="1:11" hidden="1">
      <c r="A239" s="59"/>
      <c r="B239" s="93" t="s">
        <v>226</v>
      </c>
      <c r="C239" s="94" t="s">
        <v>72</v>
      </c>
      <c r="D239" s="41">
        <v>2</v>
      </c>
      <c r="E239" s="56">
        <v>1</v>
      </c>
      <c r="F239" s="41"/>
      <c r="G239" s="41">
        <v>1</v>
      </c>
      <c r="H239" s="41">
        <v>2</v>
      </c>
      <c r="I239" s="56">
        <f t="shared" si="7"/>
        <v>50</v>
      </c>
      <c r="J239" s="56">
        <f t="shared" si="8"/>
        <v>100</v>
      </c>
      <c r="K239" s="41"/>
    </row>
    <row r="240" spans="1:11" hidden="1">
      <c r="A240" s="59"/>
      <c r="B240" s="93" t="s">
        <v>227</v>
      </c>
      <c r="C240" s="94" t="s">
        <v>72</v>
      </c>
      <c r="D240" s="41">
        <v>7</v>
      </c>
      <c r="E240" s="56">
        <v>7</v>
      </c>
      <c r="F240" s="41"/>
      <c r="G240" s="41">
        <v>7</v>
      </c>
      <c r="H240" s="41">
        <v>5</v>
      </c>
      <c r="I240" s="56">
        <f t="shared" si="7"/>
        <v>100</v>
      </c>
      <c r="J240" s="56">
        <f t="shared" si="8"/>
        <v>100</v>
      </c>
      <c r="K240" s="41"/>
    </row>
    <row r="241" spans="1:11" hidden="1">
      <c r="A241" s="59"/>
      <c r="B241" s="93" t="s">
        <v>228</v>
      </c>
      <c r="C241" s="94" t="s">
        <v>72</v>
      </c>
      <c r="D241" s="41"/>
      <c r="E241" s="42"/>
      <c r="F241" s="41"/>
      <c r="G241" s="41"/>
      <c r="H241" s="41"/>
      <c r="I241" s="56"/>
      <c r="J241" s="56"/>
      <c r="K241" s="41"/>
    </row>
    <row r="242" spans="1:11" hidden="1">
      <c r="A242" s="59"/>
      <c r="B242" s="93" t="s">
        <v>229</v>
      </c>
      <c r="C242" s="94" t="s">
        <v>72</v>
      </c>
      <c r="D242" s="41"/>
      <c r="E242" s="42"/>
      <c r="F242" s="41"/>
      <c r="G242" s="41"/>
      <c r="H242" s="41"/>
      <c r="I242" s="56"/>
      <c r="J242" s="56"/>
      <c r="K242" s="41"/>
    </row>
    <row r="243" spans="1:11" hidden="1">
      <c r="A243" s="95"/>
      <c r="B243" s="93" t="s">
        <v>230</v>
      </c>
      <c r="C243" s="94" t="s">
        <v>87</v>
      </c>
      <c r="D243" s="41">
        <v>13.1</v>
      </c>
      <c r="E243" s="42">
        <v>13.4</v>
      </c>
      <c r="F243" s="41"/>
      <c r="G243" s="41">
        <v>13.55</v>
      </c>
      <c r="H243" s="41">
        <v>15.09</v>
      </c>
      <c r="I243" s="56">
        <f t="shared" si="7"/>
        <v>103.43511450381679</v>
      </c>
      <c r="J243" s="56">
        <f t="shared" si="8"/>
        <v>101.11940298507463</v>
      </c>
      <c r="K243" s="41"/>
    </row>
    <row r="244" spans="1:11" hidden="1">
      <c r="A244" s="40"/>
      <c r="B244" s="40" t="str">
        <f>UPPER("Công nghiệp")</f>
        <v>CÔNG NGHIỆP</v>
      </c>
      <c r="C244" s="264"/>
      <c r="D244" s="41"/>
      <c r="E244" s="41"/>
      <c r="F244" s="41"/>
      <c r="G244" s="41"/>
      <c r="H244" s="41"/>
      <c r="I244" s="56"/>
      <c r="J244" s="56"/>
      <c r="K244" s="41"/>
    </row>
    <row r="245" spans="1:11" ht="37.5" hidden="1">
      <c r="A245" s="89"/>
      <c r="B245" s="96" t="str">
        <f>UPPER("Giá trị sản xuất công nghiệp theo giá so sánh năm 2010")</f>
        <v>GIÁ TRỊ SẢN XUẤT CÔNG NGHIỆP THEO GIÁ SO SÁNH NĂM 2010</v>
      </c>
      <c r="C245" s="90"/>
      <c r="D245" s="41"/>
      <c r="E245" s="56"/>
      <c r="F245" s="41"/>
      <c r="G245" s="41"/>
      <c r="H245" s="41"/>
      <c r="I245" s="56"/>
      <c r="J245" s="56"/>
      <c r="K245" s="41"/>
    </row>
    <row r="246" spans="1:11" s="2" customFormat="1" hidden="1">
      <c r="A246" s="97"/>
      <c r="B246" s="91" t="s">
        <v>236</v>
      </c>
      <c r="C246" s="97" t="s">
        <v>9</v>
      </c>
      <c r="D246" s="148">
        <f>+D248+D249+D250</f>
        <v>766788</v>
      </c>
      <c r="E246" s="99">
        <v>706465</v>
      </c>
      <c r="F246" s="98"/>
      <c r="G246" s="99">
        <v>91112.51</v>
      </c>
      <c r="H246" s="148">
        <f>+G246</f>
        <v>91112.51</v>
      </c>
      <c r="I246" s="99"/>
      <c r="J246" s="99">
        <f>+G246/E246*100</f>
        <v>12.896960217420537</v>
      </c>
      <c r="K246" s="98"/>
    </row>
    <row r="247" spans="1:11" hidden="1">
      <c r="A247" s="97"/>
      <c r="B247" s="59" t="s">
        <v>237</v>
      </c>
      <c r="C247" s="100"/>
      <c r="D247" s="41"/>
      <c r="E247" s="56"/>
      <c r="F247" s="41"/>
      <c r="G247" s="41"/>
      <c r="H247" s="41"/>
      <c r="I247" s="56"/>
      <c r="J247" s="56"/>
      <c r="K247" s="41"/>
    </row>
    <row r="248" spans="1:11" hidden="1">
      <c r="A248" s="97"/>
      <c r="B248" s="59" t="s">
        <v>238</v>
      </c>
      <c r="C248" s="100" t="s">
        <v>9</v>
      </c>
      <c r="D248" s="56">
        <v>548250</v>
      </c>
      <c r="E248" s="56">
        <v>694212</v>
      </c>
      <c r="F248" s="41"/>
      <c r="G248" s="41"/>
      <c r="H248" s="41"/>
      <c r="I248" s="56"/>
      <c r="J248" s="56"/>
      <c r="K248" s="41"/>
    </row>
    <row r="249" spans="1:11" hidden="1">
      <c r="A249" s="97"/>
      <c r="B249" s="59" t="s">
        <v>239</v>
      </c>
      <c r="C249" s="100" t="s">
        <v>9</v>
      </c>
      <c r="D249" s="56">
        <v>5235</v>
      </c>
      <c r="E249" s="56">
        <v>1690</v>
      </c>
      <c r="F249" s="41"/>
      <c r="G249" s="41"/>
      <c r="H249" s="41"/>
      <c r="I249" s="56"/>
      <c r="J249" s="56"/>
      <c r="K249" s="41"/>
    </row>
    <row r="250" spans="1:11" hidden="1">
      <c r="A250" s="97"/>
      <c r="B250" s="59" t="s">
        <v>240</v>
      </c>
      <c r="C250" s="100" t="s">
        <v>9</v>
      </c>
      <c r="D250" s="56">
        <v>213303</v>
      </c>
      <c r="E250" s="56">
        <v>10563</v>
      </c>
      <c r="F250" s="41"/>
      <c r="G250" s="41"/>
      <c r="H250" s="41"/>
      <c r="I250" s="56"/>
      <c r="J250" s="56"/>
      <c r="K250" s="41"/>
    </row>
    <row r="251" spans="1:11" hidden="1">
      <c r="A251" s="97"/>
      <c r="B251" s="59" t="s">
        <v>241</v>
      </c>
      <c r="C251" s="100" t="s">
        <v>9</v>
      </c>
      <c r="D251" s="41"/>
      <c r="E251" s="56"/>
      <c r="F251" s="41"/>
      <c r="G251" s="41"/>
      <c r="H251" s="41"/>
      <c r="I251" s="56"/>
      <c r="J251" s="56"/>
      <c r="K251" s="41"/>
    </row>
    <row r="252" spans="1:11" hidden="1">
      <c r="A252" s="97"/>
      <c r="B252" s="59" t="s">
        <v>582</v>
      </c>
      <c r="C252" s="60" t="s">
        <v>9</v>
      </c>
      <c r="D252" s="56">
        <v>598788</v>
      </c>
      <c r="E252" s="56">
        <v>598788</v>
      </c>
      <c r="F252" s="41"/>
      <c r="G252" s="41"/>
      <c r="H252" s="41"/>
      <c r="I252" s="56"/>
      <c r="J252" s="56"/>
      <c r="K252" s="41"/>
    </row>
    <row r="253" spans="1:11" s="2" customFormat="1" hidden="1">
      <c r="A253" s="90"/>
      <c r="B253" s="91" t="s">
        <v>242</v>
      </c>
      <c r="C253" s="90" t="s">
        <v>243</v>
      </c>
      <c r="D253" s="99">
        <v>84977.74</v>
      </c>
      <c r="E253" s="99">
        <v>706465</v>
      </c>
      <c r="F253" s="98"/>
      <c r="G253" s="99">
        <f>SUM(G254:G257)</f>
        <v>93254.51</v>
      </c>
      <c r="H253" s="99">
        <f>SUM(H254:H257)</f>
        <v>106422.37</v>
      </c>
      <c r="I253" s="99">
        <f>+G253/D253*100</f>
        <v>109.73992718563707</v>
      </c>
      <c r="J253" s="99">
        <f>+G253/E253*100</f>
        <v>13.200159951306858</v>
      </c>
      <c r="K253" s="98"/>
    </row>
    <row r="254" spans="1:11" hidden="1">
      <c r="A254" s="60"/>
      <c r="B254" s="59" t="s">
        <v>244</v>
      </c>
      <c r="C254" s="60" t="s">
        <v>243</v>
      </c>
      <c r="D254" s="56">
        <v>2979.81</v>
      </c>
      <c r="E254" s="56">
        <v>7774</v>
      </c>
      <c r="F254" s="41"/>
      <c r="G254" s="56">
        <v>23224.12</v>
      </c>
      <c r="H254" s="56">
        <v>26928.6</v>
      </c>
      <c r="I254" s="56">
        <f>+G254/D254*100</f>
        <v>779.38257808383753</v>
      </c>
      <c r="J254" s="56">
        <f>+G254/E254*100</f>
        <v>298.74093130949319</v>
      </c>
      <c r="K254" s="41"/>
    </row>
    <row r="255" spans="1:11" hidden="1">
      <c r="A255" s="60"/>
      <c r="B255" s="59" t="s">
        <v>245</v>
      </c>
      <c r="C255" s="60" t="s">
        <v>243</v>
      </c>
      <c r="D255" s="56">
        <v>81997.929999999993</v>
      </c>
      <c r="E255" s="56">
        <v>50540</v>
      </c>
      <c r="F255" s="41"/>
      <c r="G255" s="56">
        <v>65658.52</v>
      </c>
      <c r="H255" s="56">
        <v>74586.89</v>
      </c>
      <c r="I255" s="56">
        <f>+G255/D255*100</f>
        <v>80.073387218433453</v>
      </c>
      <c r="J255" s="56">
        <f>+G255/E255*100</f>
        <v>129.91396913335973</v>
      </c>
      <c r="K255" s="41"/>
    </row>
    <row r="256" spans="1:11" ht="37.5" hidden="1">
      <c r="A256" s="60"/>
      <c r="B256" s="101" t="s">
        <v>246</v>
      </c>
      <c r="C256" s="60" t="s">
        <v>243</v>
      </c>
      <c r="D256" s="56">
        <v>544943</v>
      </c>
      <c r="E256" s="56">
        <v>645876</v>
      </c>
      <c r="F256" s="41"/>
      <c r="G256" s="56">
        <v>2217.87</v>
      </c>
      <c r="H256" s="56">
        <v>2406.88</v>
      </c>
      <c r="I256" s="42">
        <f>+G256/D256*100</f>
        <v>0.40699118990426519</v>
      </c>
      <c r="J256" s="42">
        <f>+G256/E256*100</f>
        <v>0.34338944317485087</v>
      </c>
      <c r="K256" s="41"/>
    </row>
    <row r="257" spans="1:11" ht="37.5" hidden="1">
      <c r="A257" s="60"/>
      <c r="B257" s="101" t="s">
        <v>247</v>
      </c>
      <c r="C257" s="60" t="s">
        <v>243</v>
      </c>
      <c r="D257" s="41">
        <v>1748</v>
      </c>
      <c r="E257" s="56">
        <v>2275</v>
      </c>
      <c r="F257" s="41"/>
      <c r="G257" s="56">
        <v>2154</v>
      </c>
      <c r="H257" s="56">
        <v>2500</v>
      </c>
      <c r="I257" s="56">
        <f>+G257/D257*100</f>
        <v>123.22654462242564</v>
      </c>
      <c r="J257" s="56">
        <f>+G257/E257*100</f>
        <v>94.681318681318686</v>
      </c>
      <c r="K257" s="41"/>
    </row>
    <row r="258" spans="1:11" s="2" customFormat="1" hidden="1">
      <c r="A258" s="97"/>
      <c r="B258" s="91" t="s">
        <v>248</v>
      </c>
      <c r="C258" s="97" t="s">
        <v>9</v>
      </c>
      <c r="D258" s="98"/>
      <c r="E258" s="99"/>
      <c r="F258" s="98"/>
      <c r="G258" s="98"/>
      <c r="H258" s="98"/>
      <c r="I258" s="99"/>
      <c r="J258" s="99"/>
      <c r="K258" s="98"/>
    </row>
    <row r="259" spans="1:11" hidden="1">
      <c r="A259" s="100"/>
      <c r="B259" s="59" t="s">
        <v>249</v>
      </c>
      <c r="C259" s="100" t="s">
        <v>9</v>
      </c>
      <c r="D259" s="41"/>
      <c r="E259" s="56"/>
      <c r="F259" s="41"/>
      <c r="G259" s="41"/>
      <c r="H259" s="41"/>
      <c r="I259" s="56"/>
      <c r="J259" s="56"/>
      <c r="K259" s="41"/>
    </row>
    <row r="260" spans="1:11" hidden="1">
      <c r="A260" s="100"/>
      <c r="B260" s="59" t="s">
        <v>250</v>
      </c>
      <c r="C260" s="100" t="s">
        <v>9</v>
      </c>
      <c r="D260" s="41"/>
      <c r="E260" s="56"/>
      <c r="F260" s="41"/>
      <c r="G260" s="41"/>
      <c r="H260" s="41"/>
      <c r="I260" s="56"/>
      <c r="J260" s="56"/>
      <c r="K260" s="41"/>
    </row>
    <row r="261" spans="1:11" hidden="1">
      <c r="A261" s="97"/>
      <c r="B261" s="59" t="s">
        <v>251</v>
      </c>
      <c r="C261" s="102" t="s">
        <v>9</v>
      </c>
      <c r="D261" s="56">
        <v>105653</v>
      </c>
      <c r="E261" s="56"/>
      <c r="F261" s="41"/>
      <c r="G261" s="56">
        <v>104851.43</v>
      </c>
      <c r="H261" s="41"/>
      <c r="I261" s="56"/>
      <c r="J261" s="56"/>
      <c r="K261" s="41"/>
    </row>
    <row r="262" spans="1:11" hidden="1">
      <c r="A262" s="103"/>
      <c r="B262" s="89" t="str">
        <f>UPPER("Sản phẩm chủ yếu")</f>
        <v>SẢN PHẨM CHỦ YẾU</v>
      </c>
      <c r="C262" s="103"/>
      <c r="D262" s="41"/>
      <c r="E262" s="56"/>
      <c r="F262" s="41"/>
      <c r="G262" s="41"/>
      <c r="H262" s="41"/>
      <c r="I262" s="56"/>
      <c r="J262" s="56"/>
      <c r="K262" s="41"/>
    </row>
    <row r="263" spans="1:11" s="2" customFormat="1" hidden="1">
      <c r="A263" s="97"/>
      <c r="B263" s="91" t="s">
        <v>252</v>
      </c>
      <c r="C263" s="104" t="s">
        <v>253</v>
      </c>
      <c r="D263" s="99">
        <v>750000</v>
      </c>
      <c r="E263" s="99">
        <v>726000</v>
      </c>
      <c r="F263" s="98"/>
      <c r="G263" s="148">
        <f>+E263</f>
        <v>726000</v>
      </c>
      <c r="H263" s="99">
        <v>726000</v>
      </c>
      <c r="I263" s="99">
        <f>+G263/D263*100</f>
        <v>96.8</v>
      </c>
      <c r="J263" s="99">
        <f>+G263/E263*100</f>
        <v>100</v>
      </c>
      <c r="K263" s="98"/>
    </row>
    <row r="264" spans="1:11" hidden="1">
      <c r="A264" s="100"/>
      <c r="B264" s="59" t="s">
        <v>254</v>
      </c>
      <c r="C264" s="102" t="s">
        <v>253</v>
      </c>
      <c r="D264" s="56">
        <v>750000</v>
      </c>
      <c r="E264" s="56">
        <v>726000</v>
      </c>
      <c r="F264" s="56"/>
      <c r="G264" s="56">
        <v>176000</v>
      </c>
      <c r="H264" s="56">
        <v>176000</v>
      </c>
      <c r="I264" s="56">
        <f>+G264/D264*100</f>
        <v>23.466666666666665</v>
      </c>
      <c r="J264" s="56">
        <f>+G264/E264*100</f>
        <v>24.242424242424242</v>
      </c>
      <c r="K264" s="41"/>
    </row>
    <row r="265" spans="1:11" hidden="1">
      <c r="A265" s="100"/>
      <c r="B265" s="59" t="s">
        <v>255</v>
      </c>
      <c r="C265" s="102" t="s">
        <v>253</v>
      </c>
      <c r="D265" s="41"/>
      <c r="E265" s="56"/>
      <c r="F265" s="41"/>
      <c r="G265" s="41"/>
      <c r="H265" s="41"/>
      <c r="I265" s="56"/>
      <c r="J265" s="56"/>
      <c r="K265" s="41"/>
    </row>
    <row r="266" spans="1:11" hidden="1">
      <c r="A266" s="100"/>
      <c r="B266" s="59" t="s">
        <v>256</v>
      </c>
      <c r="C266" s="102" t="s">
        <v>257</v>
      </c>
      <c r="D266" s="41">
        <v>82120</v>
      </c>
      <c r="E266" s="56">
        <v>73215</v>
      </c>
      <c r="F266" s="41"/>
      <c r="G266" s="56">
        <v>91000</v>
      </c>
      <c r="H266" s="228">
        <v>95000</v>
      </c>
      <c r="I266" s="56">
        <f>+G266/D266*100</f>
        <v>110.81344374086703</v>
      </c>
      <c r="J266" s="56">
        <f>+G266/E266*100</f>
        <v>124.29147032711876</v>
      </c>
      <c r="K266" s="41"/>
    </row>
    <row r="267" spans="1:11" hidden="1">
      <c r="A267" s="100"/>
      <c r="B267" s="59" t="s">
        <v>258</v>
      </c>
      <c r="C267" s="102" t="s">
        <v>259</v>
      </c>
      <c r="D267" s="41">
        <v>32000</v>
      </c>
      <c r="E267" s="56">
        <v>32000</v>
      </c>
      <c r="F267" s="41"/>
      <c r="G267" s="56">
        <v>83770</v>
      </c>
      <c r="H267" s="228">
        <v>90000</v>
      </c>
      <c r="I267" s="56">
        <f>+G267/D267*100</f>
        <v>261.78125</v>
      </c>
      <c r="J267" s="56">
        <f>+G267/E267*100</f>
        <v>261.78125</v>
      </c>
      <c r="K267" s="41"/>
    </row>
    <row r="268" spans="1:11" hidden="1">
      <c r="A268" s="100"/>
      <c r="B268" s="59" t="s">
        <v>260</v>
      </c>
      <c r="C268" s="102" t="s">
        <v>157</v>
      </c>
      <c r="D268" s="41">
        <v>71</v>
      </c>
      <c r="E268" s="56">
        <v>70</v>
      </c>
      <c r="F268" s="41"/>
      <c r="G268" s="56">
        <f>+E268</f>
        <v>70</v>
      </c>
      <c r="H268" s="228">
        <f>+G268</f>
        <v>70</v>
      </c>
      <c r="I268" s="56">
        <f>+G268/D268*100</f>
        <v>98.591549295774655</v>
      </c>
      <c r="J268" s="56">
        <f>+G268/E268*100</f>
        <v>100</v>
      </c>
      <c r="K268" s="41"/>
    </row>
    <row r="269" spans="1:11" hidden="1">
      <c r="A269" s="100"/>
      <c r="B269" s="59" t="s">
        <v>261</v>
      </c>
      <c r="C269" s="102" t="s">
        <v>262</v>
      </c>
      <c r="D269" s="41">
        <v>265</v>
      </c>
      <c r="E269" s="56">
        <v>436</v>
      </c>
      <c r="F269" s="41"/>
      <c r="G269" s="56">
        <v>430.67</v>
      </c>
      <c r="H269" s="228">
        <v>430</v>
      </c>
      <c r="I269" s="56">
        <f>+G269/D269*100</f>
        <v>162.5169811320755</v>
      </c>
      <c r="J269" s="56">
        <f>+G269/E269*100</f>
        <v>98.777522935779814</v>
      </c>
      <c r="K269" s="41"/>
    </row>
    <row r="270" spans="1:11" hidden="1">
      <c r="A270" s="40"/>
      <c r="B270" s="40" t="str">
        <f>UPPER("Thương mại - Dịch vụ")</f>
        <v>THƯƠNG MẠI - DỊCH VỤ</v>
      </c>
      <c r="C270" s="264"/>
      <c r="D270" s="41"/>
      <c r="E270" s="41"/>
      <c r="F270" s="41"/>
      <c r="G270" s="41"/>
      <c r="H270" s="41"/>
      <c r="I270" s="56"/>
      <c r="J270" s="56"/>
      <c r="K270" s="41"/>
    </row>
    <row r="271" spans="1:11" hidden="1">
      <c r="A271" s="104"/>
      <c r="B271" s="104" t="str">
        <f>UPPER("Thương mại - dịch vụ - du lịch")</f>
        <v>THƯƠNG MẠI - DỊCH VỤ - DU LỊCH</v>
      </c>
      <c r="C271" s="104"/>
      <c r="D271" s="41"/>
      <c r="E271" s="42"/>
      <c r="F271" s="41"/>
      <c r="G271" s="41"/>
      <c r="H271" s="41"/>
      <c r="I271" s="56"/>
      <c r="J271" s="56"/>
      <c r="K271" s="41"/>
    </row>
    <row r="272" spans="1:11" s="2" customFormat="1" hidden="1">
      <c r="A272" s="104"/>
      <c r="B272" s="105" t="s">
        <v>590</v>
      </c>
      <c r="C272" s="104" t="s">
        <v>9</v>
      </c>
      <c r="D272" s="271">
        <v>554948.27</v>
      </c>
      <c r="E272" s="99">
        <v>21625.138597233537</v>
      </c>
      <c r="F272" s="98"/>
      <c r="G272" s="99">
        <v>558723.76</v>
      </c>
      <c r="H272" s="99">
        <v>562000</v>
      </c>
      <c r="I272" s="99">
        <f>+G272/D272*100</f>
        <v>100.68033188030302</v>
      </c>
      <c r="J272" s="99">
        <f>+G272/E272*100</f>
        <v>2583.6771287628949</v>
      </c>
      <c r="K272" s="98"/>
    </row>
    <row r="273" spans="1:11" hidden="1">
      <c r="A273" s="102"/>
      <c r="B273" s="107" t="s">
        <v>263</v>
      </c>
      <c r="C273" s="102" t="str">
        <f>C272</f>
        <v>Tr. đồng</v>
      </c>
      <c r="D273" s="56">
        <v>2755</v>
      </c>
      <c r="E273" s="56">
        <v>3351.8964825711982</v>
      </c>
      <c r="F273" s="41"/>
      <c r="G273" s="153">
        <f>+E273</f>
        <v>3351.8964825711982</v>
      </c>
      <c r="H273" s="153">
        <f>+G273</f>
        <v>3351.8964825711982</v>
      </c>
      <c r="I273" s="56">
        <f>+G273/D273*100</f>
        <v>121.66593403162244</v>
      </c>
      <c r="J273" s="56">
        <f>+G273/E273*100</f>
        <v>100</v>
      </c>
      <c r="K273" s="41"/>
    </row>
    <row r="274" spans="1:11" hidden="1">
      <c r="A274" s="102"/>
      <c r="B274" s="107" t="s">
        <v>264</v>
      </c>
      <c r="C274" s="102" t="str">
        <f>C272</f>
        <v>Tr. đồng</v>
      </c>
      <c r="D274" s="56">
        <v>15019</v>
      </c>
      <c r="E274" s="56">
        <v>18273.242114662338</v>
      </c>
      <c r="F274" s="41"/>
      <c r="G274" s="153">
        <f>+E274</f>
        <v>18273.242114662338</v>
      </c>
      <c r="H274" s="153">
        <f>+G274</f>
        <v>18273.242114662338</v>
      </c>
      <c r="I274" s="56">
        <f>+G274/D274*100</f>
        <v>121.66750192863931</v>
      </c>
      <c r="J274" s="56">
        <f>+G274/E274*100</f>
        <v>100</v>
      </c>
      <c r="K274" s="41"/>
    </row>
    <row r="275" spans="1:11" s="2" customFormat="1" hidden="1">
      <c r="A275" s="104"/>
      <c r="B275" s="108" t="s">
        <v>583</v>
      </c>
      <c r="C275" s="104" t="str">
        <f>C272</f>
        <v>Tr. đồng</v>
      </c>
      <c r="D275" s="98"/>
      <c r="E275" s="106"/>
      <c r="F275" s="98"/>
      <c r="G275" s="98"/>
      <c r="H275" s="98"/>
      <c r="I275" s="99"/>
      <c r="J275" s="99"/>
      <c r="K275" s="98"/>
    </row>
    <row r="276" spans="1:11" ht="19.5" hidden="1">
      <c r="A276" s="109"/>
      <c r="B276" s="107" t="s">
        <v>45</v>
      </c>
      <c r="C276" s="102"/>
      <c r="D276" s="41"/>
      <c r="E276" s="42"/>
      <c r="F276" s="41"/>
      <c r="G276" s="41"/>
      <c r="H276" s="41"/>
      <c r="I276" s="56"/>
      <c r="J276" s="56"/>
      <c r="K276" s="41"/>
    </row>
    <row r="277" spans="1:11" hidden="1">
      <c r="A277" s="102"/>
      <c r="B277" s="107" t="s">
        <v>265</v>
      </c>
      <c r="C277" s="102" t="str">
        <f>C272</f>
        <v>Tr. đồng</v>
      </c>
      <c r="D277" s="41"/>
      <c r="E277" s="42"/>
      <c r="F277" s="41"/>
      <c r="G277" s="41"/>
      <c r="H277" s="41"/>
      <c r="I277" s="56"/>
      <c r="J277" s="56"/>
      <c r="K277" s="41"/>
    </row>
    <row r="278" spans="1:11" hidden="1">
      <c r="A278" s="102"/>
      <c r="B278" s="107" t="s">
        <v>266</v>
      </c>
      <c r="C278" s="102" t="str">
        <f>C272</f>
        <v>Tr. đồng</v>
      </c>
      <c r="D278" s="56">
        <v>26993.15</v>
      </c>
      <c r="E278" s="56">
        <f>+G278</f>
        <v>26775.52</v>
      </c>
      <c r="F278" s="56"/>
      <c r="G278" s="56">
        <v>26775.52</v>
      </c>
      <c r="H278" s="56">
        <v>27000</v>
      </c>
      <c r="I278" s="56">
        <f>+G278/D278*100</f>
        <v>99.193758416487142</v>
      </c>
      <c r="J278" s="56">
        <f>+G278/E278*100</f>
        <v>100</v>
      </c>
      <c r="K278" s="41"/>
    </row>
    <row r="279" spans="1:11" hidden="1">
      <c r="A279" s="102"/>
      <c r="B279" s="107" t="s">
        <v>267</v>
      </c>
      <c r="C279" s="102" t="str">
        <f>C272</f>
        <v>Tr. đồng</v>
      </c>
      <c r="D279" s="56">
        <v>15149.13</v>
      </c>
      <c r="E279" s="56">
        <f>+G279</f>
        <v>23049.85</v>
      </c>
      <c r="F279" s="56"/>
      <c r="G279" s="56">
        <v>23049.85</v>
      </c>
      <c r="H279" s="56">
        <v>25000</v>
      </c>
      <c r="I279" s="56">
        <f>+G279/D279*100</f>
        <v>152.15296191926532</v>
      </c>
      <c r="J279" s="56">
        <f>+G279/E279*100</f>
        <v>100</v>
      </c>
      <c r="K279" s="41"/>
    </row>
    <row r="280" spans="1:11" hidden="1">
      <c r="A280" s="102"/>
      <c r="B280" s="107" t="s">
        <v>268</v>
      </c>
      <c r="C280" s="102" t="str">
        <f>C273</f>
        <v>Tr. đồng</v>
      </c>
      <c r="D280" s="56">
        <v>5908.25</v>
      </c>
      <c r="E280" s="56">
        <f>+G280</f>
        <v>4496.63</v>
      </c>
      <c r="F280" s="56"/>
      <c r="G280" s="56">
        <v>4496.63</v>
      </c>
      <c r="H280" s="56">
        <v>5000</v>
      </c>
      <c r="I280" s="56">
        <f>+G280/D280*100</f>
        <v>76.107646088097155</v>
      </c>
      <c r="J280" s="56">
        <f>+G280/E280*100</f>
        <v>100</v>
      </c>
      <c r="K280" s="41"/>
    </row>
    <row r="281" spans="1:11" s="2" customFormat="1" hidden="1">
      <c r="A281" s="110"/>
      <c r="B281" s="105" t="s">
        <v>591</v>
      </c>
      <c r="C281" s="104"/>
      <c r="D281" s="98"/>
      <c r="E281" s="106"/>
      <c r="F281" s="98"/>
      <c r="G281" s="98"/>
      <c r="H281" s="98"/>
      <c r="I281" s="99"/>
      <c r="J281" s="99"/>
      <c r="K281" s="98"/>
    </row>
    <row r="282" spans="1:11" s="5" customFormat="1" ht="19.5" hidden="1">
      <c r="A282" s="109"/>
      <c r="B282" s="111" t="s">
        <v>269</v>
      </c>
      <c r="C282" s="109"/>
      <c r="D282" s="112"/>
      <c r="E282" s="113"/>
      <c r="F282" s="112"/>
      <c r="G282" s="112"/>
      <c r="H282" s="112"/>
      <c r="I282" s="115"/>
      <c r="J282" s="115"/>
      <c r="K282" s="112"/>
    </row>
    <row r="283" spans="1:11" hidden="1">
      <c r="A283" s="114"/>
      <c r="B283" s="107" t="s">
        <v>270</v>
      </c>
      <c r="C283" s="102" t="s">
        <v>271</v>
      </c>
      <c r="D283" s="41">
        <v>1</v>
      </c>
      <c r="E283" s="56">
        <v>14</v>
      </c>
      <c r="F283" s="41"/>
      <c r="G283" s="41">
        <v>2</v>
      </c>
      <c r="H283" s="41">
        <v>2</v>
      </c>
      <c r="I283" s="56">
        <f>+G283/D283*100</f>
        <v>200</v>
      </c>
      <c r="J283" s="56">
        <f>+G283/E283*100</f>
        <v>14.285714285714285</v>
      </c>
      <c r="K283" s="41"/>
    </row>
    <row r="284" spans="1:11" hidden="1">
      <c r="A284" s="114"/>
      <c r="B284" s="107" t="s">
        <v>272</v>
      </c>
      <c r="C284" s="102" t="s">
        <v>273</v>
      </c>
      <c r="D284" s="41">
        <v>19</v>
      </c>
      <c r="E284" s="56">
        <v>122</v>
      </c>
      <c r="F284" s="41"/>
      <c r="G284" s="41">
        <v>39</v>
      </c>
      <c r="H284" s="41">
        <v>39</v>
      </c>
      <c r="I284" s="56">
        <f t="shared" ref="I284:I294" si="9">+G284/D284*100</f>
        <v>205.26315789473685</v>
      </c>
      <c r="J284" s="56">
        <f t="shared" ref="J284:J294" si="10">+G284/E284*100</f>
        <v>31.967213114754102</v>
      </c>
      <c r="K284" s="41"/>
    </row>
    <row r="285" spans="1:11" hidden="1">
      <c r="A285" s="114"/>
      <c r="B285" s="107" t="s">
        <v>274</v>
      </c>
      <c r="C285" s="102" t="s">
        <v>24</v>
      </c>
      <c r="D285" s="41">
        <v>62</v>
      </c>
      <c r="E285" s="56">
        <v>65</v>
      </c>
      <c r="F285" s="41"/>
      <c r="G285" s="41">
        <v>62</v>
      </c>
      <c r="H285" s="41">
        <v>65</v>
      </c>
      <c r="I285" s="56">
        <f t="shared" si="9"/>
        <v>100</v>
      </c>
      <c r="J285" s="56">
        <f t="shared" si="10"/>
        <v>95.384615384615387</v>
      </c>
      <c r="K285" s="41"/>
    </row>
    <row r="286" spans="1:11" hidden="1">
      <c r="A286" s="114"/>
      <c r="B286" s="107" t="s">
        <v>275</v>
      </c>
      <c r="C286" s="102" t="s">
        <v>271</v>
      </c>
      <c r="D286" s="41">
        <v>9</v>
      </c>
      <c r="E286" s="56">
        <v>9</v>
      </c>
      <c r="F286" s="41"/>
      <c r="G286" s="41">
        <v>9</v>
      </c>
      <c r="H286" s="41">
        <v>9</v>
      </c>
      <c r="I286" s="56">
        <f t="shared" si="9"/>
        <v>100</v>
      </c>
      <c r="J286" s="56">
        <f t="shared" si="10"/>
        <v>100</v>
      </c>
      <c r="K286" s="41"/>
    </row>
    <row r="287" spans="1:11" s="5" customFormat="1" ht="19.5" hidden="1">
      <c r="A287" s="109"/>
      <c r="B287" s="111" t="s">
        <v>276</v>
      </c>
      <c r="C287" s="109" t="s">
        <v>277</v>
      </c>
      <c r="D287" s="115">
        <f>+D288+D291</f>
        <v>11500</v>
      </c>
      <c r="E287" s="115">
        <v>9100</v>
      </c>
      <c r="F287" s="112"/>
      <c r="G287" s="115">
        <f>+G288+G291</f>
        <v>10700</v>
      </c>
      <c r="H287" s="115">
        <f>+H288+H291</f>
        <v>11000</v>
      </c>
      <c r="I287" s="115">
        <f t="shared" si="9"/>
        <v>93.043478260869563</v>
      </c>
      <c r="J287" s="115">
        <f t="shared" si="10"/>
        <v>117.58241758241759</v>
      </c>
      <c r="K287" s="112"/>
    </row>
    <row r="288" spans="1:11" hidden="1">
      <c r="A288" s="102"/>
      <c r="B288" s="107" t="s">
        <v>278</v>
      </c>
      <c r="C288" s="102" t="s">
        <v>277</v>
      </c>
      <c r="D288" s="56">
        <v>500</v>
      </c>
      <c r="E288" s="56">
        <v>530</v>
      </c>
      <c r="F288" s="41"/>
      <c r="G288" s="56">
        <v>1200</v>
      </c>
      <c r="H288" s="56">
        <v>1300</v>
      </c>
      <c r="I288" s="56">
        <f t="shared" si="9"/>
        <v>240</v>
      </c>
      <c r="J288" s="56">
        <f t="shared" si="10"/>
        <v>226.41509433962264</v>
      </c>
      <c r="K288" s="41"/>
    </row>
    <row r="289" spans="1:11" hidden="1">
      <c r="A289" s="102"/>
      <c r="B289" s="107" t="s">
        <v>279</v>
      </c>
      <c r="C289" s="102" t="s">
        <v>280</v>
      </c>
      <c r="D289" s="41">
        <v>2100</v>
      </c>
      <c r="E289" s="56">
        <v>2220</v>
      </c>
      <c r="F289" s="41"/>
      <c r="G289" s="153">
        <f>+E289</f>
        <v>2220</v>
      </c>
      <c r="H289" s="153">
        <f>+G289</f>
        <v>2220</v>
      </c>
      <c r="I289" s="56">
        <f t="shared" si="9"/>
        <v>105.71428571428572</v>
      </c>
      <c r="J289" s="56">
        <f t="shared" si="10"/>
        <v>100</v>
      </c>
      <c r="K289" s="41"/>
    </row>
    <row r="290" spans="1:11" hidden="1">
      <c r="A290" s="102"/>
      <c r="B290" s="107" t="s">
        <v>281</v>
      </c>
      <c r="C290" s="102" t="s">
        <v>9</v>
      </c>
      <c r="D290" s="41">
        <v>130</v>
      </c>
      <c r="E290" s="56">
        <v>140</v>
      </c>
      <c r="F290" s="41"/>
      <c r="G290" s="153">
        <f>+E290</f>
        <v>140</v>
      </c>
      <c r="H290" s="153">
        <f>+G290</f>
        <v>140</v>
      </c>
      <c r="I290" s="56">
        <f t="shared" si="9"/>
        <v>107.69230769230769</v>
      </c>
      <c r="J290" s="56">
        <f t="shared" si="10"/>
        <v>100</v>
      </c>
      <c r="K290" s="41"/>
    </row>
    <row r="291" spans="1:11" hidden="1">
      <c r="A291" s="102"/>
      <c r="B291" s="107" t="s">
        <v>282</v>
      </c>
      <c r="C291" s="102" t="s">
        <v>277</v>
      </c>
      <c r="D291" s="56">
        <v>11000</v>
      </c>
      <c r="E291" s="56">
        <v>9000</v>
      </c>
      <c r="F291" s="41"/>
      <c r="G291" s="56">
        <v>9500</v>
      </c>
      <c r="H291" s="56">
        <v>9700</v>
      </c>
      <c r="I291" s="56">
        <f t="shared" si="9"/>
        <v>86.36363636363636</v>
      </c>
      <c r="J291" s="56">
        <f t="shared" si="10"/>
        <v>105.55555555555556</v>
      </c>
      <c r="K291" s="41"/>
    </row>
    <row r="292" spans="1:11" hidden="1">
      <c r="A292" s="102"/>
      <c r="B292" s="107" t="s">
        <v>283</v>
      </c>
      <c r="C292" s="102" t="s">
        <v>280</v>
      </c>
      <c r="D292" s="56">
        <v>41500</v>
      </c>
      <c r="E292" s="56">
        <v>43430</v>
      </c>
      <c r="F292" s="41"/>
      <c r="G292" s="153">
        <f t="shared" ref="G292:G297" si="11">+E292</f>
        <v>43430</v>
      </c>
      <c r="H292" s="153">
        <f t="shared" ref="H292:H297" si="12">+G292</f>
        <v>43430</v>
      </c>
      <c r="I292" s="56">
        <f t="shared" si="9"/>
        <v>104.65060240963855</v>
      </c>
      <c r="J292" s="56">
        <f t="shared" si="10"/>
        <v>100</v>
      </c>
      <c r="K292" s="41"/>
    </row>
    <row r="293" spans="1:11" hidden="1">
      <c r="A293" s="102"/>
      <c r="B293" s="107" t="s">
        <v>284</v>
      </c>
      <c r="C293" s="102" t="s">
        <v>9</v>
      </c>
      <c r="D293" s="56">
        <v>2200</v>
      </c>
      <c r="E293" s="56">
        <v>2200</v>
      </c>
      <c r="F293" s="41"/>
      <c r="G293" s="153">
        <f t="shared" si="11"/>
        <v>2200</v>
      </c>
      <c r="H293" s="153">
        <f t="shared" si="12"/>
        <v>2200</v>
      </c>
      <c r="I293" s="56">
        <f t="shared" si="9"/>
        <v>100</v>
      </c>
      <c r="J293" s="56">
        <f t="shared" si="10"/>
        <v>100</v>
      </c>
      <c r="K293" s="41"/>
    </row>
    <row r="294" spans="1:11" s="5" customFormat="1" ht="39" hidden="1">
      <c r="A294" s="109"/>
      <c r="B294" s="116" t="s">
        <v>286</v>
      </c>
      <c r="C294" s="109" t="s">
        <v>9</v>
      </c>
      <c r="D294" s="281">
        <v>48632</v>
      </c>
      <c r="E294" s="281">
        <v>51000</v>
      </c>
      <c r="F294" s="112"/>
      <c r="G294" s="291">
        <f t="shared" si="11"/>
        <v>51000</v>
      </c>
      <c r="H294" s="281">
        <f t="shared" si="12"/>
        <v>51000</v>
      </c>
      <c r="I294" s="281">
        <f t="shared" si="9"/>
        <v>104.86922191149861</v>
      </c>
      <c r="J294" s="281">
        <f t="shared" si="10"/>
        <v>100</v>
      </c>
      <c r="K294" s="112"/>
    </row>
    <row r="295" spans="1:11" hidden="1">
      <c r="A295" s="102"/>
      <c r="B295" s="107" t="s">
        <v>287</v>
      </c>
      <c r="C295" s="102" t="s">
        <v>9</v>
      </c>
      <c r="D295" s="41">
        <v>8267</v>
      </c>
      <c r="E295" s="56">
        <v>10058.980661955577</v>
      </c>
      <c r="F295" s="41"/>
      <c r="G295" s="153">
        <f t="shared" si="11"/>
        <v>10058.980661955577</v>
      </c>
      <c r="H295" s="153">
        <f t="shared" si="12"/>
        <v>10058.980661955577</v>
      </c>
      <c r="I295" s="56">
        <f>+G295/D295*100</f>
        <v>121.67631138206818</v>
      </c>
      <c r="J295" s="56">
        <f>+G295/E295*100</f>
        <v>100</v>
      </c>
      <c r="K295" s="41"/>
    </row>
    <row r="296" spans="1:11" hidden="1">
      <c r="A296" s="102"/>
      <c r="B296" s="107" t="s">
        <v>278</v>
      </c>
      <c r="C296" s="102" t="s">
        <v>9</v>
      </c>
      <c r="D296" s="41">
        <v>4100</v>
      </c>
      <c r="E296" s="56">
        <v>4100</v>
      </c>
      <c r="F296" s="41"/>
      <c r="G296" s="153">
        <f t="shared" si="11"/>
        <v>4100</v>
      </c>
      <c r="H296" s="153">
        <f t="shared" si="12"/>
        <v>4100</v>
      </c>
      <c r="I296" s="56">
        <f>+G296/D296*100</f>
        <v>100</v>
      </c>
      <c r="J296" s="56">
        <f>+G296/E296*100</f>
        <v>100</v>
      </c>
      <c r="K296" s="41"/>
    </row>
    <row r="297" spans="1:11" hidden="1">
      <c r="A297" s="114"/>
      <c r="B297" s="107" t="s">
        <v>282</v>
      </c>
      <c r="C297" s="102" t="s">
        <v>9</v>
      </c>
      <c r="D297" s="41">
        <v>4167</v>
      </c>
      <c r="E297" s="42">
        <v>5958.9806619555766</v>
      </c>
      <c r="F297" s="41"/>
      <c r="G297" s="153">
        <f t="shared" si="11"/>
        <v>5958.9806619555766</v>
      </c>
      <c r="H297" s="153">
        <f t="shared" si="12"/>
        <v>5958.9806619555766</v>
      </c>
      <c r="I297" s="56">
        <f>+G297/D297*100</f>
        <v>143.00409555928911</v>
      </c>
      <c r="J297" s="56">
        <f>+G297/E297*100</f>
        <v>100</v>
      </c>
      <c r="K297" s="41"/>
    </row>
    <row r="298" spans="1:11" s="2" customFormat="1" hidden="1">
      <c r="A298" s="40"/>
      <c r="B298" s="40" t="str">
        <f>UPPER("Dịch vụ vận tải")</f>
        <v>DỊCH VỤ VẬN TẢI</v>
      </c>
      <c r="C298" s="265"/>
      <c r="D298" s="98"/>
      <c r="E298" s="98"/>
      <c r="F298" s="98"/>
      <c r="G298" s="98"/>
      <c r="H298" s="98"/>
      <c r="I298" s="99"/>
      <c r="J298" s="99"/>
      <c r="K298" s="98"/>
    </row>
    <row r="299" spans="1:11" hidden="1">
      <c r="A299" s="97"/>
      <c r="B299" s="117" t="str">
        <f>UPPER("Giá trị sản xuất (Giá CĐ 2010)")</f>
        <v>GIÁ TRỊ SẢN XUẤT (GIÁ CĐ 2010)</v>
      </c>
      <c r="C299" s="266" t="s">
        <v>9</v>
      </c>
      <c r="D299" s="99">
        <v>4139</v>
      </c>
      <c r="E299" s="118">
        <v>4139</v>
      </c>
      <c r="F299" s="98"/>
      <c r="G299" s="148">
        <f>+E299</f>
        <v>4139</v>
      </c>
      <c r="H299" s="148">
        <f>+G299</f>
        <v>4139</v>
      </c>
      <c r="I299" s="99">
        <f>+G299/D299*100</f>
        <v>100</v>
      </c>
      <c r="J299" s="99">
        <f>+G299/E299*100</f>
        <v>100</v>
      </c>
      <c r="K299" s="41"/>
    </row>
    <row r="300" spans="1:11" s="2" customFormat="1" hidden="1">
      <c r="A300" s="96"/>
      <c r="B300" s="292" t="s">
        <v>288</v>
      </c>
      <c r="C300" s="293" t="str">
        <f>C299</f>
        <v>Tr. đồng</v>
      </c>
      <c r="D300" s="294">
        <v>1096</v>
      </c>
      <c r="E300" s="295">
        <v>1096</v>
      </c>
      <c r="F300" s="98"/>
      <c r="G300" s="294">
        <f>+E300</f>
        <v>1096</v>
      </c>
      <c r="H300" s="294">
        <f>+G300</f>
        <v>1096</v>
      </c>
      <c r="I300" s="294">
        <f>+G300/D300*100</f>
        <v>100</v>
      </c>
      <c r="J300" s="294">
        <f>+G300/E300*100</f>
        <v>100</v>
      </c>
      <c r="K300" s="98"/>
    </row>
    <row r="301" spans="1:11" s="2" customFormat="1" hidden="1">
      <c r="A301" s="96"/>
      <c r="B301" s="292" t="s">
        <v>289</v>
      </c>
      <c r="C301" s="293" t="str">
        <f>C299</f>
        <v>Tr. đồng</v>
      </c>
      <c r="D301" s="148">
        <f>+E301</f>
        <v>3043</v>
      </c>
      <c r="E301" s="295">
        <v>3043</v>
      </c>
      <c r="F301" s="98"/>
      <c r="G301" s="148">
        <f>+E301</f>
        <v>3043</v>
      </c>
      <c r="H301" s="148">
        <f>+G301</f>
        <v>3043</v>
      </c>
      <c r="I301" s="294">
        <f>+G301/D301*100</f>
        <v>100</v>
      </c>
      <c r="J301" s="294">
        <f>+G301/E301*100</f>
        <v>100</v>
      </c>
      <c r="K301" s="98"/>
    </row>
    <row r="302" spans="1:11" hidden="1">
      <c r="A302" s="97"/>
      <c r="B302" s="97" t="str">
        <f>UPPER("Sản phẩm chủ yếu")</f>
        <v>SẢN PHẨM CHỦ YẾU</v>
      </c>
      <c r="C302" s="104"/>
      <c r="D302" s="41"/>
      <c r="E302" s="119"/>
      <c r="F302" s="41"/>
      <c r="G302" s="41"/>
      <c r="H302" s="41"/>
      <c r="I302" s="56"/>
      <c r="J302" s="56"/>
      <c r="K302" s="41"/>
    </row>
    <row r="303" spans="1:11" ht="19.5" hidden="1">
      <c r="A303" s="97"/>
      <c r="B303" s="108" t="s">
        <v>290</v>
      </c>
      <c r="C303" s="109"/>
      <c r="D303" s="41"/>
      <c r="E303" s="120"/>
      <c r="F303" s="41"/>
      <c r="G303" s="41"/>
      <c r="H303" s="41"/>
      <c r="I303" s="56"/>
      <c r="J303" s="56"/>
      <c r="K303" s="41"/>
    </row>
    <row r="304" spans="1:11" ht="37.5" hidden="1">
      <c r="A304" s="100"/>
      <c r="B304" s="101" t="s">
        <v>291</v>
      </c>
      <c r="C304" s="183" t="s">
        <v>292</v>
      </c>
      <c r="D304" s="41"/>
      <c r="E304" s="121"/>
      <c r="F304" s="41"/>
      <c r="G304" s="41"/>
      <c r="H304" s="41"/>
      <c r="I304" s="56"/>
      <c r="J304" s="56"/>
      <c r="K304" s="41"/>
    </row>
    <row r="305" spans="1:11" ht="37.5" hidden="1">
      <c r="A305" s="100"/>
      <c r="B305" s="101" t="s">
        <v>293</v>
      </c>
      <c r="C305" s="183" t="s">
        <v>294</v>
      </c>
      <c r="D305" s="153">
        <f>+E305</f>
        <v>4869</v>
      </c>
      <c r="E305" s="120">
        <v>4869</v>
      </c>
      <c r="F305" s="41"/>
      <c r="G305" s="153">
        <f>+E305</f>
        <v>4869</v>
      </c>
      <c r="H305" s="153">
        <f>+G305</f>
        <v>4869</v>
      </c>
      <c r="I305" s="56">
        <f>+G305/D305*100</f>
        <v>100</v>
      </c>
      <c r="J305" s="56">
        <f>+G305/E305*100</f>
        <v>100</v>
      </c>
      <c r="K305" s="41"/>
    </row>
    <row r="306" spans="1:11" hidden="1">
      <c r="A306" s="97"/>
      <c r="B306" s="108" t="s">
        <v>288</v>
      </c>
      <c r="C306" s="104"/>
      <c r="D306" s="41"/>
      <c r="E306" s="119"/>
      <c r="F306" s="41"/>
      <c r="G306" s="41"/>
      <c r="H306" s="41"/>
      <c r="I306" s="56"/>
      <c r="J306" s="56"/>
      <c r="K306" s="41"/>
    </row>
    <row r="307" spans="1:11" ht="37.5" hidden="1">
      <c r="A307" s="59"/>
      <c r="B307" s="101" t="s">
        <v>295</v>
      </c>
      <c r="C307" s="60" t="s">
        <v>296</v>
      </c>
      <c r="D307" s="41"/>
      <c r="E307" s="119"/>
      <c r="F307" s="41"/>
      <c r="G307" s="162"/>
      <c r="H307" s="162"/>
      <c r="I307" s="56"/>
      <c r="J307" s="56"/>
      <c r="K307" s="41"/>
    </row>
    <row r="308" spans="1:11" ht="37.5" hidden="1">
      <c r="A308" s="100"/>
      <c r="B308" s="101" t="s">
        <v>297</v>
      </c>
      <c r="C308" s="183" t="s">
        <v>298</v>
      </c>
      <c r="D308" s="153">
        <f>+E308</f>
        <v>12174</v>
      </c>
      <c r="E308" s="120">
        <v>12174</v>
      </c>
      <c r="F308" s="41"/>
      <c r="G308" s="153">
        <f>+E308</f>
        <v>12174</v>
      </c>
      <c r="H308" s="153">
        <f>+G308</f>
        <v>12174</v>
      </c>
      <c r="I308" s="56">
        <f>+G308/D308*100</f>
        <v>100</v>
      </c>
      <c r="J308" s="56">
        <f>+G308/E308*100</f>
        <v>100</v>
      </c>
      <c r="K308" s="41"/>
    </row>
    <row r="309" spans="1:11" s="3" customFormat="1" hidden="1">
      <c r="A309" s="40"/>
      <c r="B309" s="40" t="str">
        <f>UPPER("Phát triển kinh tế tập thể")</f>
        <v>PHÁT TRIỂN KINH TẾ TẬP THỂ</v>
      </c>
      <c r="C309" s="40"/>
      <c r="D309" s="40"/>
      <c r="E309" s="40"/>
      <c r="F309" s="40"/>
      <c r="G309" s="40"/>
      <c r="H309" s="40"/>
      <c r="I309" s="234"/>
      <c r="J309" s="234"/>
      <c r="K309" s="40"/>
    </row>
    <row r="310" spans="1:11" s="2" customFormat="1" hidden="1">
      <c r="A310" s="122"/>
      <c r="B310" s="123" t="str">
        <f>("Tổng số hợp tác xã")</f>
        <v>Tổng số hợp tác xã</v>
      </c>
      <c r="C310" s="124" t="s">
        <v>299</v>
      </c>
      <c r="D310" s="98">
        <v>73</v>
      </c>
      <c r="E310" s="125">
        <v>74</v>
      </c>
      <c r="F310" s="98"/>
      <c r="G310" s="271">
        <f>+E310</f>
        <v>74</v>
      </c>
      <c r="H310" s="271">
        <f>+G310</f>
        <v>74</v>
      </c>
      <c r="I310" s="99">
        <f>+G310/D310*100</f>
        <v>101.36986301369863</v>
      </c>
      <c r="J310" s="99">
        <f>+G310/E310*100</f>
        <v>100</v>
      </c>
      <c r="K310" s="98"/>
    </row>
    <row r="311" spans="1:11" hidden="1">
      <c r="A311" s="126"/>
      <c r="B311" s="127" t="s">
        <v>300</v>
      </c>
      <c r="C311" s="128" t="s">
        <v>299</v>
      </c>
      <c r="D311" s="41">
        <v>1</v>
      </c>
      <c r="E311" s="129">
        <v>1</v>
      </c>
      <c r="F311" s="41"/>
      <c r="G311" s="228">
        <f>+E311</f>
        <v>1</v>
      </c>
      <c r="H311" s="228">
        <f>+G311</f>
        <v>1</v>
      </c>
      <c r="I311" s="56">
        <f>+G311/D311*100</f>
        <v>100</v>
      </c>
      <c r="J311" s="56">
        <f>+G311/E311*100</f>
        <v>100</v>
      </c>
      <c r="K311" s="41"/>
    </row>
    <row r="312" spans="1:11" s="2" customFormat="1" hidden="1">
      <c r="A312" s="122"/>
      <c r="B312" s="123" t="str">
        <f>("Số HTX giải thể")</f>
        <v>Số HTX giải thể</v>
      </c>
      <c r="C312" s="124" t="s">
        <v>299</v>
      </c>
      <c r="D312" s="98"/>
      <c r="E312" s="125"/>
      <c r="F312" s="98"/>
      <c r="G312" s="98"/>
      <c r="H312" s="98"/>
      <c r="I312" s="99"/>
      <c r="J312" s="99"/>
      <c r="K312" s="98"/>
    </row>
    <row r="313" spans="1:11" s="2" customFormat="1" hidden="1">
      <c r="A313" s="122"/>
      <c r="B313" s="123" t="str">
        <f>("Tổng số Liên hiệp hợp tác xã")</f>
        <v>Tổng số Liên hiệp hợp tác xã</v>
      </c>
      <c r="C313" s="124" t="s">
        <v>301</v>
      </c>
      <c r="D313" s="98"/>
      <c r="E313" s="125"/>
      <c r="F313" s="98"/>
      <c r="G313" s="98"/>
      <c r="H313" s="98"/>
      <c r="I313" s="99"/>
      <c r="J313" s="99"/>
      <c r="K313" s="98"/>
    </row>
    <row r="314" spans="1:11" hidden="1">
      <c r="A314" s="126"/>
      <c r="B314" s="127" t="s">
        <v>300</v>
      </c>
      <c r="C314" s="130" t="s">
        <v>301</v>
      </c>
      <c r="D314" s="41"/>
      <c r="E314" s="129"/>
      <c r="F314" s="41"/>
      <c r="G314" s="41"/>
      <c r="H314" s="41"/>
      <c r="I314" s="56"/>
      <c r="J314" s="56"/>
      <c r="K314" s="41"/>
    </row>
    <row r="315" spans="1:11" s="2" customFormat="1" hidden="1">
      <c r="A315" s="122"/>
      <c r="B315" s="123" t="str">
        <f>("Tổng số xã viên hợp tác xã")</f>
        <v>Tổng số xã viên hợp tác xã</v>
      </c>
      <c r="C315" s="122" t="s">
        <v>302</v>
      </c>
      <c r="D315" s="99">
        <v>1012</v>
      </c>
      <c r="E315" s="125">
        <v>1030</v>
      </c>
      <c r="F315" s="98"/>
      <c r="G315" s="271">
        <f>+E315</f>
        <v>1030</v>
      </c>
      <c r="H315" s="271">
        <f t="shared" ref="H315:H325" si="13">+G315</f>
        <v>1030</v>
      </c>
      <c r="I315" s="99">
        <f t="shared" ref="I315:I325" si="14">+G315/D315*100</f>
        <v>101.7786561264822</v>
      </c>
      <c r="J315" s="99">
        <f t="shared" ref="J315:J325" si="15">+G315/E315*100</f>
        <v>100</v>
      </c>
      <c r="K315" s="98"/>
    </row>
    <row r="316" spans="1:11" hidden="1">
      <c r="A316" s="131"/>
      <c r="B316" s="127" t="s">
        <v>303</v>
      </c>
      <c r="C316" s="126" t="s">
        <v>302</v>
      </c>
      <c r="D316" s="41">
        <v>8</v>
      </c>
      <c r="E316" s="132">
        <v>10</v>
      </c>
      <c r="F316" s="41"/>
      <c r="G316" s="228">
        <f t="shared" ref="G316:G325" si="16">+E316</f>
        <v>10</v>
      </c>
      <c r="H316" s="228">
        <f t="shared" si="13"/>
        <v>10</v>
      </c>
      <c r="I316" s="56">
        <f t="shared" si="14"/>
        <v>125</v>
      </c>
      <c r="J316" s="56">
        <f t="shared" si="15"/>
        <v>100</v>
      </c>
      <c r="K316" s="41"/>
    </row>
    <row r="317" spans="1:11" s="2" customFormat="1" hidden="1">
      <c r="A317" s="133"/>
      <c r="B317" s="134" t="str">
        <f>("Tổng doanh thu hợp tác xã")</f>
        <v>Tổng doanh thu hợp tác xã</v>
      </c>
      <c r="C317" s="135" t="s">
        <v>243</v>
      </c>
      <c r="D317" s="99">
        <v>36260</v>
      </c>
      <c r="E317" s="125">
        <v>39886</v>
      </c>
      <c r="F317" s="98"/>
      <c r="G317" s="271">
        <f t="shared" si="16"/>
        <v>39886</v>
      </c>
      <c r="H317" s="271">
        <f t="shared" si="13"/>
        <v>39886</v>
      </c>
      <c r="I317" s="99">
        <f t="shared" si="14"/>
        <v>110.00000000000001</v>
      </c>
      <c r="J317" s="99">
        <f t="shared" si="15"/>
        <v>100</v>
      </c>
      <c r="K317" s="98"/>
    </row>
    <row r="318" spans="1:11" hidden="1">
      <c r="A318" s="136"/>
      <c r="B318" s="137" t="s">
        <v>304</v>
      </c>
      <c r="C318" s="138" t="s">
        <v>243</v>
      </c>
      <c r="D318" s="56">
        <v>9750</v>
      </c>
      <c r="E318" s="129">
        <v>10725</v>
      </c>
      <c r="F318" s="41"/>
      <c r="G318" s="271">
        <f t="shared" si="16"/>
        <v>10725</v>
      </c>
      <c r="H318" s="228">
        <f t="shared" si="13"/>
        <v>10725</v>
      </c>
      <c r="I318" s="56">
        <f t="shared" si="14"/>
        <v>110.00000000000001</v>
      </c>
      <c r="J318" s="56">
        <f t="shared" si="15"/>
        <v>100</v>
      </c>
      <c r="K318" s="41"/>
    </row>
    <row r="319" spans="1:11" s="2" customFormat="1" hidden="1">
      <c r="A319" s="133"/>
      <c r="B319" s="134" t="str">
        <f>("Tổng số lãi trước thuế của hợp tác xã")</f>
        <v>Tổng số lãi trước thuế của hợp tác xã</v>
      </c>
      <c r="C319" s="135" t="s">
        <v>243</v>
      </c>
      <c r="D319" s="99">
        <v>12691</v>
      </c>
      <c r="E319" s="125">
        <v>13791</v>
      </c>
      <c r="F319" s="98"/>
      <c r="G319" s="271">
        <f t="shared" si="16"/>
        <v>13791</v>
      </c>
      <c r="H319" s="271">
        <f t="shared" si="13"/>
        <v>13791</v>
      </c>
      <c r="I319" s="99">
        <f t="shared" si="14"/>
        <v>108.66755968796784</v>
      </c>
      <c r="J319" s="99">
        <f t="shared" si="15"/>
        <v>100</v>
      </c>
      <c r="K319" s="98"/>
    </row>
    <row r="320" spans="1:11" s="2" customFormat="1" hidden="1">
      <c r="A320" s="122"/>
      <c r="B320" s="134" t="str">
        <f>("Tổng số cán bộ quản lý hợp tác xã")</f>
        <v>Tổng số cán bộ quản lý hợp tác xã</v>
      </c>
      <c r="C320" s="135" t="s">
        <v>55</v>
      </c>
      <c r="D320" s="98">
        <v>234</v>
      </c>
      <c r="E320" s="139">
        <v>240</v>
      </c>
      <c r="F320" s="98"/>
      <c r="G320" s="271">
        <f t="shared" si="16"/>
        <v>240</v>
      </c>
      <c r="H320" s="271">
        <f t="shared" si="13"/>
        <v>240</v>
      </c>
      <c r="I320" s="99">
        <f t="shared" si="14"/>
        <v>102.56410256410255</v>
      </c>
      <c r="J320" s="99">
        <f t="shared" si="15"/>
        <v>100</v>
      </c>
      <c r="K320" s="98"/>
    </row>
    <row r="321" spans="1:11" hidden="1">
      <c r="A321" s="136"/>
      <c r="B321" s="140" t="s">
        <v>305</v>
      </c>
      <c r="C321" s="141" t="s">
        <v>55</v>
      </c>
      <c r="D321" s="41">
        <v>46</v>
      </c>
      <c r="E321" s="142">
        <v>48</v>
      </c>
      <c r="F321" s="41"/>
      <c r="G321" s="271">
        <f t="shared" si="16"/>
        <v>48</v>
      </c>
      <c r="H321" s="228">
        <f t="shared" si="13"/>
        <v>48</v>
      </c>
      <c r="I321" s="56">
        <f t="shared" si="14"/>
        <v>104.34782608695652</v>
      </c>
      <c r="J321" s="56">
        <f t="shared" si="15"/>
        <v>100</v>
      </c>
      <c r="K321" s="41"/>
    </row>
    <row r="322" spans="1:11" hidden="1">
      <c r="A322" s="141"/>
      <c r="B322" s="143" t="s">
        <v>306</v>
      </c>
      <c r="C322" s="138" t="s">
        <v>55</v>
      </c>
      <c r="D322" s="41">
        <v>12</v>
      </c>
      <c r="E322" s="144">
        <v>13</v>
      </c>
      <c r="F322" s="41"/>
      <c r="G322" s="271">
        <f t="shared" si="16"/>
        <v>13</v>
      </c>
      <c r="H322" s="228">
        <f t="shared" si="13"/>
        <v>13</v>
      </c>
      <c r="I322" s="56">
        <f t="shared" si="14"/>
        <v>108.33333333333333</v>
      </c>
      <c r="J322" s="56">
        <f t="shared" si="15"/>
        <v>100</v>
      </c>
      <c r="K322" s="41"/>
    </row>
    <row r="323" spans="1:11" s="2" customFormat="1" hidden="1">
      <c r="A323" s="133"/>
      <c r="B323" s="134" t="str">
        <f>("Tổng số lao động trong HTX")</f>
        <v>Tổng số lao động trong HTX</v>
      </c>
      <c r="C323" s="135" t="s">
        <v>55</v>
      </c>
      <c r="D323" s="99">
        <v>1012</v>
      </c>
      <c r="E323" s="21">
        <v>1022</v>
      </c>
      <c r="F323" s="98"/>
      <c r="G323" s="271">
        <f t="shared" si="16"/>
        <v>1022</v>
      </c>
      <c r="H323" s="271">
        <f t="shared" si="13"/>
        <v>1022</v>
      </c>
      <c r="I323" s="99">
        <f t="shared" si="14"/>
        <v>100.98814229249011</v>
      </c>
      <c r="J323" s="99">
        <f t="shared" si="15"/>
        <v>100</v>
      </c>
      <c r="K323" s="98"/>
    </row>
    <row r="324" spans="1:11" hidden="1">
      <c r="A324" s="136"/>
      <c r="B324" s="137" t="s">
        <v>307</v>
      </c>
      <c r="C324" s="141" t="s">
        <v>55</v>
      </c>
      <c r="D324" s="56">
        <v>1012</v>
      </c>
      <c r="E324" s="56">
        <v>1022</v>
      </c>
      <c r="F324" s="41"/>
      <c r="G324" s="228">
        <f t="shared" si="16"/>
        <v>1022</v>
      </c>
      <c r="H324" s="228">
        <f t="shared" si="13"/>
        <v>1022</v>
      </c>
      <c r="I324" s="56">
        <f t="shared" si="14"/>
        <v>100.98814229249011</v>
      </c>
      <c r="J324" s="56">
        <f t="shared" si="15"/>
        <v>100</v>
      </c>
      <c r="K324" s="41"/>
    </row>
    <row r="325" spans="1:11" s="2" customFormat="1" hidden="1">
      <c r="A325" s="133"/>
      <c r="B325" s="145" t="str">
        <f>("Thu nhập bình quân một lao động của HTX")</f>
        <v>Thu nhập bình quân một lao động của HTX</v>
      </c>
      <c r="C325" s="122" t="s">
        <v>243</v>
      </c>
      <c r="D325" s="98">
        <v>37</v>
      </c>
      <c r="E325" s="125">
        <v>40</v>
      </c>
      <c r="F325" s="98"/>
      <c r="G325" s="271">
        <f t="shared" si="16"/>
        <v>40</v>
      </c>
      <c r="H325" s="271">
        <f t="shared" si="13"/>
        <v>40</v>
      </c>
      <c r="I325" s="99">
        <f t="shared" si="14"/>
        <v>108.10810810810811</v>
      </c>
      <c r="J325" s="99">
        <f t="shared" si="15"/>
        <v>100</v>
      </c>
      <c r="K325" s="98"/>
    </row>
    <row r="326" spans="1:11" s="3" customFormat="1" hidden="1">
      <c r="A326" s="40"/>
      <c r="B326" s="40" t="str">
        <f>UPPER("Xã hội - Lao động - Giải quyết việc làm")</f>
        <v>XÃ HỘI - LAO ĐỘNG - GIẢI QUYẾT VIỆC LÀM</v>
      </c>
      <c r="C326" s="40"/>
      <c r="D326" s="40"/>
      <c r="E326" s="40"/>
      <c r="F326" s="40"/>
      <c r="G326" s="40"/>
      <c r="H326" s="40"/>
      <c r="I326" s="234"/>
      <c r="J326" s="234"/>
      <c r="K326" s="40"/>
    </row>
    <row r="327" spans="1:11" hidden="1">
      <c r="A327" s="146"/>
      <c r="B327" s="147" t="str">
        <f>UPPER("Xóa đói giảm nghèo")</f>
        <v>XÓA ĐÓI GIẢM NGHÈO</v>
      </c>
      <c r="C327" s="267"/>
      <c r="D327" s="41"/>
      <c r="E327" s="56"/>
      <c r="F327" s="41"/>
      <c r="G327" s="41"/>
      <c r="H327" s="41"/>
      <c r="I327" s="56"/>
      <c r="J327" s="56"/>
      <c r="K327" s="41"/>
    </row>
    <row r="328" spans="1:11" s="2" customFormat="1" hidden="1">
      <c r="A328" s="90"/>
      <c r="B328" s="91" t="s">
        <v>309</v>
      </c>
      <c r="C328" s="90" t="s">
        <v>75</v>
      </c>
      <c r="D328" s="99">
        <v>13210</v>
      </c>
      <c r="E328" s="99">
        <v>13450</v>
      </c>
      <c r="F328" s="99"/>
      <c r="G328" s="99">
        <v>13110</v>
      </c>
      <c r="H328" s="99">
        <v>13350</v>
      </c>
      <c r="I328" s="99">
        <f>+G328/D328*100</f>
        <v>99.242997728993188</v>
      </c>
      <c r="J328" s="99">
        <f>+G328/E328*100</f>
        <v>97.472118959107817</v>
      </c>
      <c r="K328" s="98"/>
    </row>
    <row r="329" spans="1:11" s="2" customFormat="1" hidden="1">
      <c r="A329" s="90"/>
      <c r="B329" s="91" t="s">
        <v>310</v>
      </c>
      <c r="C329" s="90" t="s">
        <v>75</v>
      </c>
      <c r="D329" s="99">
        <v>2170</v>
      </c>
      <c r="E329" s="99">
        <v>1991</v>
      </c>
      <c r="F329" s="99"/>
      <c r="G329" s="99">
        <v>4397</v>
      </c>
      <c r="H329" s="99">
        <v>3958</v>
      </c>
      <c r="I329" s="99">
        <f>+G329/D329*100</f>
        <v>202.62672811059906</v>
      </c>
      <c r="J329" s="99">
        <f>+G329/E329*100</f>
        <v>220.84379708689102</v>
      </c>
      <c r="K329" s="98"/>
    </row>
    <row r="330" spans="1:11" s="2" customFormat="1" hidden="1">
      <c r="A330" s="90"/>
      <c r="B330" s="91" t="s">
        <v>311</v>
      </c>
      <c r="C330" s="90" t="s">
        <v>24</v>
      </c>
      <c r="D330" s="106">
        <v>16.43</v>
      </c>
      <c r="E330" s="106">
        <v>14.802973977695167</v>
      </c>
      <c r="F330" s="106"/>
      <c r="G330" s="106">
        <v>34</v>
      </c>
      <c r="H330" s="106">
        <v>30</v>
      </c>
      <c r="I330" s="99">
        <f>+G330/D330*100</f>
        <v>206.93852708460136</v>
      </c>
      <c r="J330" s="99">
        <f>+G330/E330*100</f>
        <v>229.68357609241585</v>
      </c>
      <c r="K330" s="98"/>
    </row>
    <row r="331" spans="1:11" ht="37.5" hidden="1">
      <c r="A331" s="68"/>
      <c r="B331" s="149" t="s">
        <v>312</v>
      </c>
      <c r="C331" s="68" t="s">
        <v>24</v>
      </c>
      <c r="D331" s="42"/>
      <c r="E331" s="42">
        <v>17.53</v>
      </c>
      <c r="F331" s="42"/>
      <c r="G331" s="42">
        <v>92.52</v>
      </c>
      <c r="H331" s="42">
        <v>90</v>
      </c>
      <c r="I331" s="56"/>
      <c r="J331" s="56">
        <f t="shared" ref="J331:J345" si="17">+G331/E331*100</f>
        <v>527.78094694808897</v>
      </c>
      <c r="K331" s="41"/>
    </row>
    <row r="332" spans="1:11" s="2" customFormat="1" hidden="1">
      <c r="A332" s="90"/>
      <c r="B332" s="91" t="s">
        <v>313</v>
      </c>
      <c r="C332" s="90" t="s">
        <v>24</v>
      </c>
      <c r="D332" s="106">
        <v>3.89</v>
      </c>
      <c r="E332" s="106">
        <v>2.42</v>
      </c>
      <c r="F332" s="106"/>
      <c r="G332" s="106">
        <v>4.3</v>
      </c>
      <c r="H332" s="106">
        <v>4.3</v>
      </c>
      <c r="I332" s="99">
        <f t="shared" ref="I332:I345" si="18">+G332/D332*100</f>
        <v>110.53984575835474</v>
      </c>
      <c r="J332" s="99">
        <f t="shared" si="17"/>
        <v>177.68595041322314</v>
      </c>
      <c r="K332" s="98"/>
    </row>
    <row r="333" spans="1:11" hidden="1">
      <c r="A333" s="60"/>
      <c r="B333" s="149" t="s">
        <v>314</v>
      </c>
      <c r="C333" s="60"/>
      <c r="D333" s="42"/>
      <c r="E333" s="42">
        <v>2.48</v>
      </c>
      <c r="F333" s="42"/>
      <c r="G333" s="42">
        <v>2.5</v>
      </c>
      <c r="H333" s="42">
        <v>2.7</v>
      </c>
      <c r="I333" s="56"/>
      <c r="J333" s="56">
        <f t="shared" si="17"/>
        <v>100.80645161290323</v>
      </c>
      <c r="K333" s="41"/>
    </row>
    <row r="334" spans="1:11" hidden="1">
      <c r="A334" s="150"/>
      <c r="B334" s="151" t="s">
        <v>315</v>
      </c>
      <c r="C334" s="150"/>
      <c r="D334" s="42"/>
      <c r="E334" s="42">
        <v>2.42</v>
      </c>
      <c r="F334" s="42"/>
      <c r="G334" s="42"/>
      <c r="H334" s="42"/>
      <c r="I334" s="56"/>
      <c r="J334" s="56">
        <f t="shared" si="17"/>
        <v>0</v>
      </c>
      <c r="K334" s="41"/>
    </row>
    <row r="335" spans="1:11" s="2" customFormat="1" hidden="1">
      <c r="A335" s="90"/>
      <c r="B335" s="91" t="s">
        <v>316</v>
      </c>
      <c r="C335" s="90" t="s">
        <v>75</v>
      </c>
      <c r="D335" s="99">
        <v>307</v>
      </c>
      <c r="E335" s="99">
        <v>381</v>
      </c>
      <c r="F335" s="99"/>
      <c r="G335" s="99">
        <v>524</v>
      </c>
      <c r="H335" s="99">
        <v>534</v>
      </c>
      <c r="I335" s="99">
        <f t="shared" si="18"/>
        <v>170.68403908794789</v>
      </c>
      <c r="J335" s="99">
        <f t="shared" si="17"/>
        <v>137.53280839895012</v>
      </c>
      <c r="K335" s="98"/>
    </row>
    <row r="336" spans="1:11" s="2" customFormat="1" hidden="1">
      <c r="A336" s="90"/>
      <c r="B336" s="91" t="s">
        <v>317</v>
      </c>
      <c r="C336" s="90" t="s">
        <v>75</v>
      </c>
      <c r="D336" s="99"/>
      <c r="E336" s="99">
        <v>767</v>
      </c>
      <c r="F336" s="99"/>
      <c r="G336" s="99">
        <v>1175</v>
      </c>
      <c r="H336" s="99">
        <v>1210</v>
      </c>
      <c r="I336" s="99"/>
      <c r="J336" s="99">
        <f t="shared" si="17"/>
        <v>153.19426336375489</v>
      </c>
      <c r="K336" s="98"/>
    </row>
    <row r="337" spans="1:11" s="2" customFormat="1" hidden="1">
      <c r="A337" s="90"/>
      <c r="B337" s="91" t="s">
        <v>318</v>
      </c>
      <c r="C337" s="90" t="s">
        <v>75</v>
      </c>
      <c r="D337" s="99">
        <v>57</v>
      </c>
      <c r="E337" s="99">
        <v>61</v>
      </c>
      <c r="F337" s="99"/>
      <c r="G337" s="99">
        <v>129</v>
      </c>
      <c r="H337" s="99">
        <v>95</v>
      </c>
      <c r="I337" s="99">
        <f t="shared" si="18"/>
        <v>226.31578947368419</v>
      </c>
      <c r="J337" s="99">
        <f t="shared" si="17"/>
        <v>211.47540983606555</v>
      </c>
      <c r="K337" s="98"/>
    </row>
    <row r="338" spans="1:11" s="2" customFormat="1" hidden="1">
      <c r="A338" s="90"/>
      <c r="B338" s="91" t="s">
        <v>319</v>
      </c>
      <c r="C338" s="90" t="s">
        <v>24</v>
      </c>
      <c r="D338" s="106"/>
      <c r="E338" s="106">
        <v>5.7026022304832713</v>
      </c>
      <c r="F338" s="106"/>
      <c r="G338" s="106">
        <v>8.35</v>
      </c>
      <c r="H338" s="106">
        <v>8.9600000000000009</v>
      </c>
      <c r="I338" s="99"/>
      <c r="J338" s="99">
        <f t="shared" si="17"/>
        <v>146.42438070404171</v>
      </c>
      <c r="K338" s="98"/>
    </row>
    <row r="339" spans="1:11" hidden="1">
      <c r="A339" s="60"/>
      <c r="B339" s="59" t="s">
        <v>320</v>
      </c>
      <c r="C339" s="60" t="s">
        <v>75</v>
      </c>
      <c r="D339" s="41"/>
      <c r="E339" s="56">
        <v>3</v>
      </c>
      <c r="F339" s="41"/>
      <c r="G339" s="41"/>
      <c r="H339" s="41"/>
      <c r="I339" s="99" t="e">
        <f t="shared" si="18"/>
        <v>#DIV/0!</v>
      </c>
      <c r="J339" s="99">
        <f t="shared" si="17"/>
        <v>0</v>
      </c>
      <c r="K339" s="41"/>
    </row>
    <row r="340" spans="1:11" hidden="1">
      <c r="A340" s="60"/>
      <c r="B340" s="59" t="s">
        <v>316</v>
      </c>
      <c r="C340" s="60" t="s">
        <v>75</v>
      </c>
      <c r="D340" s="41"/>
      <c r="E340" s="56">
        <v>442</v>
      </c>
      <c r="F340" s="41"/>
      <c r="G340" s="41"/>
      <c r="H340" s="41"/>
      <c r="I340" s="99" t="e">
        <f t="shared" si="18"/>
        <v>#DIV/0!</v>
      </c>
      <c r="J340" s="99">
        <f t="shared" si="17"/>
        <v>0</v>
      </c>
      <c r="K340" s="41"/>
    </row>
    <row r="341" spans="1:11" hidden="1">
      <c r="A341" s="60"/>
      <c r="B341" s="59" t="s">
        <v>321</v>
      </c>
      <c r="C341" s="60" t="s">
        <v>75</v>
      </c>
      <c r="D341" s="41"/>
      <c r="E341" s="56">
        <v>396.3</v>
      </c>
      <c r="F341" s="41"/>
      <c r="G341" s="41"/>
      <c r="H341" s="41"/>
      <c r="I341" s="99" t="e">
        <f t="shared" si="18"/>
        <v>#DIV/0!</v>
      </c>
      <c r="J341" s="99">
        <f t="shared" si="17"/>
        <v>0</v>
      </c>
      <c r="K341" s="41"/>
    </row>
    <row r="342" spans="1:11" hidden="1">
      <c r="A342" s="60"/>
      <c r="B342" s="59" t="s">
        <v>322</v>
      </c>
      <c r="C342" s="60" t="s">
        <v>75</v>
      </c>
      <c r="D342" s="41"/>
      <c r="E342" s="56"/>
      <c r="F342" s="41"/>
      <c r="G342" s="41"/>
      <c r="H342" s="41"/>
      <c r="I342" s="99" t="e">
        <f t="shared" si="18"/>
        <v>#DIV/0!</v>
      </c>
      <c r="J342" s="99" t="e">
        <f t="shared" si="17"/>
        <v>#DIV/0!</v>
      </c>
      <c r="K342" s="41"/>
    </row>
    <row r="343" spans="1:11" hidden="1">
      <c r="A343" s="60"/>
      <c r="B343" s="59" t="s">
        <v>323</v>
      </c>
      <c r="C343" s="60" t="s">
        <v>75</v>
      </c>
      <c r="D343" s="41"/>
      <c r="E343" s="56"/>
      <c r="F343" s="41"/>
      <c r="G343" s="41"/>
      <c r="H343" s="41"/>
      <c r="I343" s="99" t="e">
        <f t="shared" si="18"/>
        <v>#DIV/0!</v>
      </c>
      <c r="J343" s="99" t="e">
        <f t="shared" si="17"/>
        <v>#DIV/0!</v>
      </c>
      <c r="K343" s="41"/>
    </row>
    <row r="344" spans="1:11" hidden="1">
      <c r="A344" s="60"/>
      <c r="B344" s="59" t="s">
        <v>324</v>
      </c>
      <c r="C344" s="60" t="s">
        <v>24</v>
      </c>
      <c r="D344" s="41"/>
      <c r="E344" s="56">
        <v>3.5</v>
      </c>
      <c r="F344" s="41"/>
      <c r="G344" s="41"/>
      <c r="H344" s="41"/>
      <c r="I344" s="99" t="e">
        <f t="shared" si="18"/>
        <v>#DIV/0!</v>
      </c>
      <c r="J344" s="99">
        <f t="shared" si="17"/>
        <v>0</v>
      </c>
      <c r="K344" s="41"/>
    </row>
    <row r="345" spans="1:11" hidden="1">
      <c r="A345" s="60"/>
      <c r="B345" s="59" t="s">
        <v>325</v>
      </c>
      <c r="C345" s="60" t="s">
        <v>75</v>
      </c>
      <c r="D345" s="41"/>
      <c r="E345" s="56">
        <v>57</v>
      </c>
      <c r="F345" s="41"/>
      <c r="G345" s="41"/>
      <c r="H345" s="41"/>
      <c r="I345" s="99" t="e">
        <f t="shared" si="18"/>
        <v>#DIV/0!</v>
      </c>
      <c r="J345" s="99">
        <f t="shared" si="17"/>
        <v>0</v>
      </c>
      <c r="K345" s="41"/>
    </row>
    <row r="346" spans="1:11" hidden="1">
      <c r="A346" s="90"/>
      <c r="B346" s="91" t="str">
        <f>UPPER("Cung cấp các dịch vụ CSHT thiết yếu ")</f>
        <v xml:space="preserve">CUNG CẤP CÁC DỊCH VỤ CSHT THIẾT YẾU </v>
      </c>
      <c r="C346" s="90"/>
      <c r="D346" s="41"/>
      <c r="E346" s="56"/>
      <c r="F346" s="41"/>
      <c r="G346" s="41"/>
      <c r="H346" s="41"/>
      <c r="I346" s="56"/>
      <c r="J346" s="56"/>
      <c r="K346" s="41"/>
    </row>
    <row r="347" spans="1:11" hidden="1">
      <c r="A347" s="60"/>
      <c r="B347" s="59" t="s">
        <v>326</v>
      </c>
      <c r="C347" s="60" t="s">
        <v>134</v>
      </c>
      <c r="D347" s="41">
        <v>12</v>
      </c>
      <c r="E347" s="56">
        <v>12</v>
      </c>
      <c r="F347" s="41"/>
      <c r="G347" s="153">
        <f>+E347</f>
        <v>12</v>
      </c>
      <c r="H347" s="153">
        <f>+G347</f>
        <v>12</v>
      </c>
      <c r="I347" s="56">
        <f t="shared" ref="I347:I361" si="19">+G347/D347*100</f>
        <v>100</v>
      </c>
      <c r="J347" s="56">
        <f t="shared" ref="J347:J362" si="20">+G347/E347*100</f>
        <v>100</v>
      </c>
      <c r="K347" s="41"/>
    </row>
    <row r="348" spans="1:11" hidden="1">
      <c r="A348" s="60"/>
      <c r="B348" s="59" t="s">
        <v>327</v>
      </c>
      <c r="C348" s="60" t="s">
        <v>72</v>
      </c>
      <c r="D348" s="41">
        <v>11</v>
      </c>
      <c r="E348" s="56">
        <v>11</v>
      </c>
      <c r="F348" s="41"/>
      <c r="G348" s="153">
        <f t="shared" ref="G348:G362" si="21">+E348</f>
        <v>11</v>
      </c>
      <c r="H348" s="153">
        <f>+G348</f>
        <v>11</v>
      </c>
      <c r="I348" s="56">
        <f t="shared" si="19"/>
        <v>100</v>
      </c>
      <c r="J348" s="56">
        <f t="shared" si="20"/>
        <v>100</v>
      </c>
      <c r="K348" s="41"/>
    </row>
    <row r="349" spans="1:11" hidden="1">
      <c r="A349" s="60"/>
      <c r="B349" s="149" t="s">
        <v>328</v>
      </c>
      <c r="C349" s="68" t="s">
        <v>72</v>
      </c>
      <c r="D349" s="41">
        <v>7</v>
      </c>
      <c r="E349" s="56">
        <v>6</v>
      </c>
      <c r="F349" s="41"/>
      <c r="G349" s="153">
        <f t="shared" si="21"/>
        <v>6</v>
      </c>
      <c r="H349" s="153">
        <f>+G349</f>
        <v>6</v>
      </c>
      <c r="I349" s="56">
        <f t="shared" si="19"/>
        <v>85.714285714285708</v>
      </c>
      <c r="J349" s="56">
        <f t="shared" si="20"/>
        <v>100</v>
      </c>
      <c r="K349" s="41"/>
    </row>
    <row r="350" spans="1:11" hidden="1">
      <c r="A350" s="60"/>
      <c r="B350" s="59" t="s">
        <v>329</v>
      </c>
      <c r="C350" s="60" t="s">
        <v>330</v>
      </c>
      <c r="D350" s="41">
        <v>8</v>
      </c>
      <c r="E350" s="56">
        <v>6</v>
      </c>
      <c r="F350" s="41"/>
      <c r="G350" s="153">
        <f t="shared" si="21"/>
        <v>6</v>
      </c>
      <c r="H350" s="41"/>
      <c r="I350" s="56">
        <f t="shared" si="19"/>
        <v>75</v>
      </c>
      <c r="J350" s="56">
        <f t="shared" si="20"/>
        <v>100</v>
      </c>
      <c r="K350" s="41"/>
    </row>
    <row r="351" spans="1:11" hidden="1">
      <c r="A351" s="60"/>
      <c r="B351" s="59" t="s">
        <v>71</v>
      </c>
      <c r="C351" s="60" t="s">
        <v>72</v>
      </c>
      <c r="D351" s="41">
        <v>11</v>
      </c>
      <c r="E351" s="56">
        <v>11</v>
      </c>
      <c r="F351" s="41"/>
      <c r="G351" s="153">
        <f t="shared" si="21"/>
        <v>11</v>
      </c>
      <c r="H351" s="153">
        <f>+G351</f>
        <v>11</v>
      </c>
      <c r="I351" s="56">
        <f t="shared" si="19"/>
        <v>100</v>
      </c>
      <c r="J351" s="56">
        <f t="shared" si="20"/>
        <v>100</v>
      </c>
      <c r="K351" s="41"/>
    </row>
    <row r="352" spans="1:11" hidden="1">
      <c r="A352" s="60"/>
      <c r="B352" s="59" t="s">
        <v>331</v>
      </c>
      <c r="C352" s="60" t="s">
        <v>24</v>
      </c>
      <c r="D352" s="41">
        <v>100</v>
      </c>
      <c r="E352" s="56">
        <v>100</v>
      </c>
      <c r="F352" s="41"/>
      <c r="G352" s="153">
        <f t="shared" si="21"/>
        <v>100</v>
      </c>
      <c r="H352" s="153">
        <f>+G352</f>
        <v>100</v>
      </c>
      <c r="I352" s="56">
        <f t="shared" si="19"/>
        <v>100</v>
      </c>
      <c r="J352" s="56">
        <f t="shared" si="20"/>
        <v>100</v>
      </c>
      <c r="K352" s="41"/>
    </row>
    <row r="353" spans="1:11" hidden="1">
      <c r="A353" s="60"/>
      <c r="B353" s="59" t="s">
        <v>332</v>
      </c>
      <c r="C353" s="60" t="s">
        <v>72</v>
      </c>
      <c r="D353" s="41">
        <v>11</v>
      </c>
      <c r="E353" s="56">
        <v>11</v>
      </c>
      <c r="F353" s="41"/>
      <c r="G353" s="153">
        <f t="shared" si="21"/>
        <v>11</v>
      </c>
      <c r="H353" s="153">
        <f>+G353</f>
        <v>11</v>
      </c>
      <c r="I353" s="56">
        <f t="shared" si="19"/>
        <v>100</v>
      </c>
      <c r="J353" s="56">
        <f t="shared" si="20"/>
        <v>100</v>
      </c>
      <c r="K353" s="41"/>
    </row>
    <row r="354" spans="1:11" hidden="1">
      <c r="A354" s="60"/>
      <c r="B354" s="59" t="s">
        <v>332</v>
      </c>
      <c r="C354" s="60" t="s">
        <v>24</v>
      </c>
      <c r="D354" s="41">
        <v>100</v>
      </c>
      <c r="E354" s="56">
        <v>100</v>
      </c>
      <c r="F354" s="41"/>
      <c r="G354" s="153">
        <f t="shared" si="21"/>
        <v>100</v>
      </c>
      <c r="H354" s="153">
        <f>+G354</f>
        <v>100</v>
      </c>
      <c r="I354" s="56">
        <f t="shared" si="19"/>
        <v>100</v>
      </c>
      <c r="J354" s="56">
        <f t="shared" si="20"/>
        <v>100</v>
      </c>
      <c r="K354" s="41"/>
    </row>
    <row r="355" spans="1:11" hidden="1">
      <c r="A355" s="60"/>
      <c r="B355" s="59" t="s">
        <v>333</v>
      </c>
      <c r="C355" s="60" t="s">
        <v>24</v>
      </c>
      <c r="D355" s="41">
        <v>100</v>
      </c>
      <c r="E355" s="56">
        <v>100</v>
      </c>
      <c r="F355" s="41"/>
      <c r="G355" s="153">
        <f t="shared" si="21"/>
        <v>100</v>
      </c>
      <c r="H355" s="153">
        <f>+G355</f>
        <v>100</v>
      </c>
      <c r="I355" s="56">
        <f t="shared" si="19"/>
        <v>100</v>
      </c>
      <c r="J355" s="56">
        <f t="shared" si="20"/>
        <v>100</v>
      </c>
      <c r="K355" s="41"/>
    </row>
    <row r="356" spans="1:11" hidden="1">
      <c r="A356" s="60"/>
      <c r="B356" s="59" t="s">
        <v>334</v>
      </c>
      <c r="C356" s="60" t="s">
        <v>24</v>
      </c>
      <c r="D356" s="41">
        <v>96</v>
      </c>
      <c r="E356" s="56">
        <v>97</v>
      </c>
      <c r="F356" s="41"/>
      <c r="G356" s="153">
        <f t="shared" si="21"/>
        <v>97</v>
      </c>
      <c r="H356" s="153">
        <v>98</v>
      </c>
      <c r="I356" s="56">
        <f t="shared" si="19"/>
        <v>101.04166666666667</v>
      </c>
      <c r="J356" s="56">
        <f t="shared" si="20"/>
        <v>100</v>
      </c>
      <c r="K356" s="41"/>
    </row>
    <row r="357" spans="1:11" hidden="1">
      <c r="A357" s="60"/>
      <c r="B357" s="59" t="s">
        <v>335</v>
      </c>
      <c r="C357" s="60" t="s">
        <v>72</v>
      </c>
      <c r="D357" s="41">
        <v>12</v>
      </c>
      <c r="E357" s="56">
        <v>12</v>
      </c>
      <c r="F357" s="41"/>
      <c r="G357" s="153">
        <f t="shared" si="21"/>
        <v>12</v>
      </c>
      <c r="H357" s="41">
        <v>12</v>
      </c>
      <c r="I357" s="56">
        <f t="shared" si="19"/>
        <v>100</v>
      </c>
      <c r="J357" s="56">
        <f t="shared" si="20"/>
        <v>100</v>
      </c>
      <c r="K357" s="41"/>
    </row>
    <row r="358" spans="1:11" hidden="1">
      <c r="A358" s="60"/>
      <c r="B358" s="59" t="s">
        <v>336</v>
      </c>
      <c r="C358" s="60" t="s">
        <v>24</v>
      </c>
      <c r="D358" s="41">
        <v>100</v>
      </c>
      <c r="E358" s="56">
        <v>100</v>
      </c>
      <c r="F358" s="41"/>
      <c r="G358" s="153">
        <f t="shared" si="21"/>
        <v>100</v>
      </c>
      <c r="H358" s="41">
        <v>100</v>
      </c>
      <c r="I358" s="56">
        <f t="shared" si="19"/>
        <v>100</v>
      </c>
      <c r="J358" s="56">
        <f t="shared" si="20"/>
        <v>100</v>
      </c>
      <c r="K358" s="41"/>
    </row>
    <row r="359" spans="1:11" hidden="1">
      <c r="A359" s="60"/>
      <c r="B359" s="59" t="s">
        <v>337</v>
      </c>
      <c r="C359" s="60" t="s">
        <v>134</v>
      </c>
      <c r="D359" s="41">
        <v>12</v>
      </c>
      <c r="E359" s="56">
        <v>12</v>
      </c>
      <c r="F359" s="41"/>
      <c r="G359" s="153">
        <f t="shared" si="21"/>
        <v>12</v>
      </c>
      <c r="H359" s="41">
        <v>12</v>
      </c>
      <c r="I359" s="56">
        <f t="shared" si="19"/>
        <v>100</v>
      </c>
      <c r="J359" s="56">
        <f t="shared" si="20"/>
        <v>100</v>
      </c>
      <c r="K359" s="41"/>
    </row>
    <row r="360" spans="1:11" hidden="1">
      <c r="A360" s="60"/>
      <c r="B360" s="59" t="s">
        <v>338</v>
      </c>
      <c r="C360" s="60" t="s">
        <v>75</v>
      </c>
      <c r="D360" s="41"/>
      <c r="E360" s="56">
        <v>12710</v>
      </c>
      <c r="F360" s="41"/>
      <c r="G360" s="153">
        <f t="shared" si="21"/>
        <v>12710</v>
      </c>
      <c r="H360" s="286">
        <v>12750</v>
      </c>
      <c r="I360" s="56"/>
      <c r="J360" s="56">
        <f t="shared" si="20"/>
        <v>100</v>
      </c>
      <c r="K360" s="41"/>
    </row>
    <row r="361" spans="1:11" hidden="1">
      <c r="A361" s="60"/>
      <c r="B361" s="59" t="s">
        <v>339</v>
      </c>
      <c r="C361" s="60" t="s">
        <v>24</v>
      </c>
      <c r="D361" s="41">
        <v>92</v>
      </c>
      <c r="E361" s="56">
        <v>97</v>
      </c>
      <c r="F361" s="41"/>
      <c r="G361" s="153">
        <f t="shared" si="21"/>
        <v>97</v>
      </c>
      <c r="H361" s="41">
        <v>98</v>
      </c>
      <c r="I361" s="56">
        <f t="shared" si="19"/>
        <v>105.43478260869566</v>
      </c>
      <c r="J361" s="56">
        <f t="shared" si="20"/>
        <v>100</v>
      </c>
      <c r="K361" s="41"/>
    </row>
    <row r="362" spans="1:11" hidden="1">
      <c r="A362" s="60"/>
      <c r="B362" s="59" t="s">
        <v>340</v>
      </c>
      <c r="C362" s="60" t="s">
        <v>24</v>
      </c>
      <c r="D362" s="41"/>
      <c r="E362" s="56">
        <v>88</v>
      </c>
      <c r="F362" s="41"/>
      <c r="G362" s="153">
        <f t="shared" si="21"/>
        <v>88</v>
      </c>
      <c r="H362" s="41">
        <v>91</v>
      </c>
      <c r="I362" s="56"/>
      <c r="J362" s="56">
        <f t="shared" si="20"/>
        <v>100</v>
      </c>
      <c r="K362" s="41"/>
    </row>
    <row r="363" spans="1:11" hidden="1">
      <c r="A363" s="90"/>
      <c r="B363" s="91" t="str">
        <f>UPPER("Tạo việc làm")</f>
        <v>TẠO VIỆC LÀM</v>
      </c>
      <c r="C363" s="90"/>
      <c r="D363" s="41"/>
      <c r="E363" s="56"/>
      <c r="F363" s="41"/>
      <c r="G363" s="41"/>
      <c r="H363" s="41"/>
      <c r="I363" s="56"/>
      <c r="J363" s="56"/>
      <c r="K363" s="41"/>
    </row>
    <row r="364" spans="1:11" s="2" customFormat="1" hidden="1">
      <c r="A364" s="90"/>
      <c r="B364" s="152" t="s">
        <v>592</v>
      </c>
      <c r="C364" s="90" t="s">
        <v>55</v>
      </c>
      <c r="D364" s="99">
        <v>37888</v>
      </c>
      <c r="E364" s="99">
        <v>39205</v>
      </c>
      <c r="F364" s="99"/>
      <c r="G364" s="99">
        <v>39205</v>
      </c>
      <c r="H364" s="99">
        <v>40522</v>
      </c>
      <c r="I364" s="99">
        <f>+G364/D364*100</f>
        <v>103.47603462837837</v>
      </c>
      <c r="J364" s="99">
        <f>+G364/E364*100</f>
        <v>100</v>
      </c>
      <c r="K364" s="98"/>
    </row>
    <row r="365" spans="1:11" hidden="1">
      <c r="A365" s="60"/>
      <c r="B365" s="59" t="s">
        <v>341</v>
      </c>
      <c r="C365" s="60" t="s">
        <v>24</v>
      </c>
      <c r="D365" s="56">
        <f>+D364/D421*100</f>
        <v>59.865063439144237</v>
      </c>
      <c r="E365" s="56">
        <v>60.68</v>
      </c>
      <c r="F365" s="56"/>
      <c r="G365" s="56">
        <v>61</v>
      </c>
      <c r="H365" s="56">
        <f>+H364/H421*100</f>
        <v>61.510671240778414</v>
      </c>
      <c r="I365" s="99"/>
      <c r="J365" s="99">
        <f t="shared" ref="J365:J393" si="22">+G365/E365*100</f>
        <v>100.5273566249176</v>
      </c>
      <c r="K365" s="41"/>
    </row>
    <row r="366" spans="1:11" hidden="1">
      <c r="A366" s="60"/>
      <c r="B366" s="59" t="s">
        <v>342</v>
      </c>
      <c r="C366" s="60" t="s">
        <v>55</v>
      </c>
      <c r="D366" s="56">
        <f>+D367+D368</f>
        <v>37888</v>
      </c>
      <c r="E366" s="56">
        <f>+E367+E368</f>
        <v>39205</v>
      </c>
      <c r="F366" s="56">
        <f>+F367+F368</f>
        <v>0</v>
      </c>
      <c r="G366" s="56">
        <f>+G367+G368</f>
        <v>39205</v>
      </c>
      <c r="H366" s="56">
        <f>+H367+H368</f>
        <v>40522</v>
      </c>
      <c r="I366" s="56">
        <f t="shared" ref="I366:I393" si="23">+G366/D366*100</f>
        <v>103.47603462837837</v>
      </c>
      <c r="J366" s="56">
        <f t="shared" si="22"/>
        <v>100</v>
      </c>
      <c r="K366" s="41"/>
    </row>
    <row r="367" spans="1:11" hidden="1">
      <c r="A367" s="60"/>
      <c r="B367" s="59" t="s">
        <v>343</v>
      </c>
      <c r="C367" s="60" t="s">
        <v>55</v>
      </c>
      <c r="D367" s="41">
        <v>3861</v>
      </c>
      <c r="E367" s="56">
        <v>4116</v>
      </c>
      <c r="F367" s="41"/>
      <c r="G367" s="153">
        <f>+E367</f>
        <v>4116</v>
      </c>
      <c r="H367" s="56">
        <v>4371</v>
      </c>
      <c r="I367" s="56">
        <f t="shared" si="23"/>
        <v>106.6045066045066</v>
      </c>
      <c r="J367" s="56">
        <f t="shared" si="22"/>
        <v>100</v>
      </c>
      <c r="K367" s="41"/>
    </row>
    <row r="368" spans="1:11" hidden="1">
      <c r="A368" s="60"/>
      <c r="B368" s="59" t="s">
        <v>344</v>
      </c>
      <c r="C368" s="60" t="s">
        <v>55</v>
      </c>
      <c r="D368" s="41">
        <v>34027</v>
      </c>
      <c r="E368" s="56">
        <v>35089</v>
      </c>
      <c r="F368" s="41"/>
      <c r="G368" s="153">
        <f>+E368</f>
        <v>35089</v>
      </c>
      <c r="H368" s="56">
        <v>36151</v>
      </c>
      <c r="I368" s="56">
        <f t="shared" si="23"/>
        <v>103.1210509301437</v>
      </c>
      <c r="J368" s="56">
        <f t="shared" si="22"/>
        <v>100</v>
      </c>
      <c r="K368" s="41"/>
    </row>
    <row r="369" spans="1:11" s="2" customFormat="1" ht="37.5" hidden="1">
      <c r="A369" s="90"/>
      <c r="B369" s="152" t="s">
        <v>345</v>
      </c>
      <c r="C369" s="90" t="s">
        <v>55</v>
      </c>
      <c r="D369" s="99">
        <v>35236</v>
      </c>
      <c r="E369" s="99">
        <v>38795</v>
      </c>
      <c r="F369" s="98"/>
      <c r="G369" s="148">
        <f>+E369</f>
        <v>38795</v>
      </c>
      <c r="H369" s="99">
        <v>38755</v>
      </c>
      <c r="I369" s="99">
        <f t="shared" si="23"/>
        <v>110.1004654330798</v>
      </c>
      <c r="J369" s="99">
        <f t="shared" si="22"/>
        <v>100</v>
      </c>
      <c r="K369" s="98"/>
    </row>
    <row r="370" spans="1:11" s="4" customFormat="1" hidden="1">
      <c r="A370" s="68"/>
      <c r="B370" s="149" t="s">
        <v>346</v>
      </c>
      <c r="C370" s="68"/>
      <c r="D370" s="64"/>
      <c r="E370" s="154"/>
      <c r="F370" s="64"/>
      <c r="G370" s="64"/>
      <c r="H370" s="64"/>
      <c r="I370" s="99"/>
      <c r="J370" s="99"/>
      <c r="K370" s="64"/>
    </row>
    <row r="371" spans="1:11" s="4" customFormat="1" hidden="1">
      <c r="A371" s="68"/>
      <c r="B371" s="149" t="s">
        <v>347</v>
      </c>
      <c r="C371" s="68" t="s">
        <v>24</v>
      </c>
      <c r="D371" s="64">
        <v>86.8</v>
      </c>
      <c r="E371" s="155">
        <v>86.6</v>
      </c>
      <c r="F371" s="64"/>
      <c r="G371" s="64">
        <v>86.6</v>
      </c>
      <c r="H371" s="64">
        <v>86.45</v>
      </c>
      <c r="I371" s="154">
        <f t="shared" si="23"/>
        <v>99.769585253456214</v>
      </c>
      <c r="J371" s="154">
        <f t="shared" si="22"/>
        <v>100</v>
      </c>
      <c r="K371" s="64"/>
    </row>
    <row r="372" spans="1:11" s="4" customFormat="1" hidden="1">
      <c r="A372" s="68"/>
      <c r="B372" s="149" t="s">
        <v>348</v>
      </c>
      <c r="C372" s="68" t="s">
        <v>24</v>
      </c>
      <c r="D372" s="64">
        <v>3.7</v>
      </c>
      <c r="E372" s="67">
        <v>3.75</v>
      </c>
      <c r="F372" s="64"/>
      <c r="G372" s="64">
        <v>3.75</v>
      </c>
      <c r="H372" s="64">
        <v>3.8</v>
      </c>
      <c r="I372" s="154">
        <f t="shared" si="23"/>
        <v>101.35135135135134</v>
      </c>
      <c r="J372" s="154">
        <f t="shared" si="22"/>
        <v>100</v>
      </c>
      <c r="K372" s="64"/>
    </row>
    <row r="373" spans="1:11" s="4" customFormat="1" hidden="1">
      <c r="A373" s="68"/>
      <c r="B373" s="149" t="s">
        <v>349</v>
      </c>
      <c r="C373" s="68" t="s">
        <v>24</v>
      </c>
      <c r="D373" s="64">
        <v>9.5</v>
      </c>
      <c r="E373" s="67">
        <v>9.65</v>
      </c>
      <c r="F373" s="64"/>
      <c r="G373" s="64">
        <v>9.65</v>
      </c>
      <c r="H373" s="64">
        <v>9.75</v>
      </c>
      <c r="I373" s="154">
        <f t="shared" si="23"/>
        <v>101.57894736842105</v>
      </c>
      <c r="J373" s="154">
        <f t="shared" si="22"/>
        <v>100</v>
      </c>
      <c r="K373" s="64"/>
    </row>
    <row r="374" spans="1:11" s="2" customFormat="1" ht="37.5" hidden="1">
      <c r="A374" s="90"/>
      <c r="B374" s="152" t="s">
        <v>350</v>
      </c>
      <c r="C374" s="90" t="s">
        <v>24</v>
      </c>
      <c r="D374" s="98">
        <v>36</v>
      </c>
      <c r="E374" s="99">
        <v>37</v>
      </c>
      <c r="F374" s="98"/>
      <c r="G374" s="98">
        <v>37</v>
      </c>
      <c r="H374" s="98">
        <v>37</v>
      </c>
      <c r="I374" s="99">
        <f t="shared" si="23"/>
        <v>102.77777777777777</v>
      </c>
      <c r="J374" s="99">
        <f t="shared" si="22"/>
        <v>100</v>
      </c>
      <c r="K374" s="98"/>
    </row>
    <row r="375" spans="1:11" s="4" customFormat="1" hidden="1">
      <c r="A375" s="68"/>
      <c r="B375" s="149" t="s">
        <v>351</v>
      </c>
      <c r="C375" s="68"/>
      <c r="D375" s="64"/>
      <c r="E375" s="154"/>
      <c r="F375" s="64"/>
      <c r="G375" s="64"/>
      <c r="H375" s="64"/>
      <c r="I375" s="99"/>
      <c r="J375" s="99"/>
      <c r="K375" s="64"/>
    </row>
    <row r="376" spans="1:11" s="2" customFormat="1" hidden="1">
      <c r="A376" s="90"/>
      <c r="B376" s="152" t="s">
        <v>352</v>
      </c>
      <c r="C376" s="90" t="s">
        <v>55</v>
      </c>
      <c r="D376" s="99">
        <v>1113</v>
      </c>
      <c r="E376" s="99">
        <v>1100</v>
      </c>
      <c r="F376" s="99"/>
      <c r="G376" s="99">
        <v>1100</v>
      </c>
      <c r="H376" s="99">
        <f>+G376</f>
        <v>1100</v>
      </c>
      <c r="I376" s="99">
        <f t="shared" si="23"/>
        <v>98.83198562443846</v>
      </c>
      <c r="J376" s="99">
        <f t="shared" si="22"/>
        <v>100</v>
      </c>
      <c r="K376" s="98"/>
    </row>
    <row r="377" spans="1:11" s="4" customFormat="1" hidden="1">
      <c r="A377" s="68"/>
      <c r="B377" s="69" t="s">
        <v>584</v>
      </c>
      <c r="C377" s="68" t="s">
        <v>55</v>
      </c>
      <c r="D377" s="64">
        <v>600</v>
      </c>
      <c r="E377" s="154">
        <v>564</v>
      </c>
      <c r="F377" s="64"/>
      <c r="G377" s="64"/>
      <c r="H377" s="64"/>
      <c r="I377" s="99">
        <f t="shared" si="23"/>
        <v>0</v>
      </c>
      <c r="J377" s="99">
        <f t="shared" si="22"/>
        <v>0</v>
      </c>
      <c r="K377" s="64"/>
    </row>
    <row r="378" spans="1:11" ht="37.5" hidden="1">
      <c r="A378" s="60"/>
      <c r="B378" s="101" t="s">
        <v>353</v>
      </c>
      <c r="C378" s="60" t="s">
        <v>24</v>
      </c>
      <c r="D378" s="41"/>
      <c r="E378" s="56">
        <v>1</v>
      </c>
      <c r="F378" s="41"/>
      <c r="G378" s="41"/>
      <c r="H378" s="41"/>
      <c r="I378" s="99" t="e">
        <f t="shared" si="23"/>
        <v>#DIV/0!</v>
      </c>
      <c r="J378" s="99">
        <f t="shared" si="22"/>
        <v>0</v>
      </c>
      <c r="K378" s="41"/>
    </row>
    <row r="379" spans="1:11" hidden="1">
      <c r="A379" s="60"/>
      <c r="B379" s="59" t="s">
        <v>354</v>
      </c>
      <c r="C379" s="60" t="s">
        <v>24</v>
      </c>
      <c r="D379" s="41"/>
      <c r="E379" s="56">
        <v>34</v>
      </c>
      <c r="F379" s="41"/>
      <c r="G379" s="41"/>
      <c r="H379" s="41"/>
      <c r="I379" s="99" t="e">
        <f t="shared" si="23"/>
        <v>#DIV/0!</v>
      </c>
      <c r="J379" s="99">
        <f t="shared" si="22"/>
        <v>0</v>
      </c>
      <c r="K379" s="41"/>
    </row>
    <row r="380" spans="1:11" ht="37.5" hidden="1">
      <c r="A380" s="60"/>
      <c r="B380" s="101" t="s">
        <v>355</v>
      </c>
      <c r="C380" s="60" t="s">
        <v>24</v>
      </c>
      <c r="D380" s="41"/>
      <c r="E380" s="56">
        <v>75</v>
      </c>
      <c r="F380" s="41"/>
      <c r="G380" s="41"/>
      <c r="H380" s="41"/>
      <c r="I380" s="99" t="e">
        <f t="shared" si="23"/>
        <v>#DIV/0!</v>
      </c>
      <c r="J380" s="99">
        <f t="shared" si="22"/>
        <v>0</v>
      </c>
      <c r="K380" s="41"/>
    </row>
    <row r="381" spans="1:11" ht="37.5" hidden="1">
      <c r="A381" s="60"/>
      <c r="B381" s="101" t="s">
        <v>356</v>
      </c>
      <c r="C381" s="60" t="s">
        <v>24</v>
      </c>
      <c r="D381" s="41"/>
      <c r="E381" s="56">
        <v>72</v>
      </c>
      <c r="F381" s="41"/>
      <c r="G381" s="41"/>
      <c r="H381" s="41"/>
      <c r="I381" s="99" t="e">
        <f t="shared" si="23"/>
        <v>#DIV/0!</v>
      </c>
      <c r="J381" s="99">
        <f t="shared" si="22"/>
        <v>0</v>
      </c>
      <c r="K381" s="41"/>
    </row>
    <row r="382" spans="1:11" s="2" customFormat="1" hidden="1">
      <c r="A382" s="90"/>
      <c r="B382" s="91" t="s">
        <v>357</v>
      </c>
      <c r="C382" s="90" t="s">
        <v>55</v>
      </c>
      <c r="D382" s="98"/>
      <c r="E382" s="99"/>
      <c r="F382" s="98"/>
      <c r="G382" s="98"/>
      <c r="H382" s="98"/>
      <c r="I382" s="99"/>
      <c r="J382" s="99"/>
      <c r="K382" s="98"/>
    </row>
    <row r="383" spans="1:11" s="4" customFormat="1" hidden="1">
      <c r="A383" s="68"/>
      <c r="B383" s="69" t="s">
        <v>77</v>
      </c>
      <c r="C383" s="68" t="s">
        <v>55</v>
      </c>
      <c r="D383" s="64">
        <v>7</v>
      </c>
      <c r="E383" s="154">
        <v>15</v>
      </c>
      <c r="F383" s="64"/>
      <c r="G383" s="64">
        <v>15</v>
      </c>
      <c r="H383" s="64">
        <v>10</v>
      </c>
      <c r="I383" s="154">
        <f t="shared" si="23"/>
        <v>214.28571428571428</v>
      </c>
      <c r="J383" s="154">
        <f t="shared" si="22"/>
        <v>100</v>
      </c>
      <c r="K383" s="64"/>
    </row>
    <row r="384" spans="1:11" hidden="1">
      <c r="A384" s="90"/>
      <c r="B384" s="91" t="str">
        <f>UPPER("Đào tạo nghề mới trong năm")</f>
        <v>ĐÀO TẠO NGHỀ MỚI TRONG NĂM</v>
      </c>
      <c r="C384" s="90"/>
      <c r="D384" s="41"/>
      <c r="E384" s="56"/>
      <c r="F384" s="41"/>
      <c r="G384" s="41"/>
      <c r="H384" s="41"/>
      <c r="I384" s="154"/>
      <c r="J384" s="99"/>
      <c r="K384" s="41"/>
    </row>
    <row r="385" spans="1:11" hidden="1">
      <c r="A385" s="60"/>
      <c r="B385" s="59" t="s">
        <v>358</v>
      </c>
      <c r="C385" s="60" t="s">
        <v>55</v>
      </c>
      <c r="D385" s="41">
        <v>503</v>
      </c>
      <c r="E385" s="56">
        <v>990</v>
      </c>
      <c r="F385" s="41"/>
      <c r="G385" s="41">
        <v>990</v>
      </c>
      <c r="H385" s="41">
        <v>990</v>
      </c>
      <c r="I385" s="154">
        <f t="shared" si="23"/>
        <v>196.81908548707753</v>
      </c>
      <c r="J385" s="154">
        <f t="shared" si="22"/>
        <v>100</v>
      </c>
      <c r="K385" s="41"/>
    </row>
    <row r="386" spans="1:11" hidden="1">
      <c r="A386" s="60"/>
      <c r="B386" s="69" t="s">
        <v>78</v>
      </c>
      <c r="C386" s="60" t="s">
        <v>55</v>
      </c>
      <c r="D386" s="41"/>
      <c r="E386" s="56"/>
      <c r="F386" s="41"/>
      <c r="G386" s="41"/>
      <c r="H386" s="41"/>
      <c r="I386" s="99"/>
      <c r="J386" s="99"/>
      <c r="K386" s="41"/>
    </row>
    <row r="387" spans="1:11" ht="37.5" hidden="1">
      <c r="A387" s="60"/>
      <c r="B387" s="101" t="s">
        <v>359</v>
      </c>
      <c r="C387" s="60" t="s">
        <v>55</v>
      </c>
      <c r="D387" s="41">
        <v>503</v>
      </c>
      <c r="E387" s="56">
        <v>990</v>
      </c>
      <c r="F387" s="41"/>
      <c r="G387" s="41">
        <v>990</v>
      </c>
      <c r="H387" s="41">
        <v>990</v>
      </c>
      <c r="I387" s="56">
        <f t="shared" si="23"/>
        <v>196.81908548707753</v>
      </c>
      <c r="J387" s="56">
        <f t="shared" si="22"/>
        <v>100</v>
      </c>
      <c r="K387" s="41"/>
    </row>
    <row r="388" spans="1:11" hidden="1">
      <c r="A388" s="90"/>
      <c r="B388" s="91" t="str">
        <f>UPPER("Trật tự an toàn xã hội")</f>
        <v>TRẬT TỰ AN TOÀN XÃ HỘI</v>
      </c>
      <c r="C388" s="90"/>
      <c r="D388" s="41"/>
      <c r="E388" s="56"/>
      <c r="F388" s="41"/>
      <c r="G388" s="41"/>
      <c r="H388" s="41"/>
      <c r="I388" s="99"/>
      <c r="J388" s="99"/>
      <c r="K388" s="41"/>
    </row>
    <row r="389" spans="1:11" hidden="1">
      <c r="A389" s="60"/>
      <c r="B389" s="59" t="s">
        <v>360</v>
      </c>
      <c r="C389" s="60" t="s">
        <v>55</v>
      </c>
      <c r="D389" s="41"/>
      <c r="E389" s="56"/>
      <c r="F389" s="41"/>
      <c r="G389" s="41"/>
      <c r="H389" s="41"/>
      <c r="I389" s="99"/>
      <c r="J389" s="99"/>
      <c r="K389" s="41"/>
    </row>
    <row r="390" spans="1:11" hidden="1">
      <c r="A390" s="60"/>
      <c r="B390" s="59" t="s">
        <v>361</v>
      </c>
      <c r="C390" s="60" t="s">
        <v>55</v>
      </c>
      <c r="D390" s="41">
        <v>55</v>
      </c>
      <c r="E390" s="56">
        <v>65</v>
      </c>
      <c r="F390" s="41"/>
      <c r="G390" s="41">
        <v>24</v>
      </c>
      <c r="H390" s="41">
        <v>50</v>
      </c>
      <c r="I390" s="99"/>
      <c r="J390" s="56">
        <f>+G390/E390*100</f>
        <v>36.923076923076927</v>
      </c>
      <c r="K390" s="41"/>
    </row>
    <row r="391" spans="1:11" hidden="1">
      <c r="A391" s="60"/>
      <c r="B391" s="59" t="s">
        <v>362</v>
      </c>
      <c r="C391" s="60" t="s">
        <v>55</v>
      </c>
      <c r="D391" s="41"/>
      <c r="E391" s="56">
        <v>15</v>
      </c>
      <c r="F391" s="41"/>
      <c r="G391" s="41">
        <v>15</v>
      </c>
      <c r="H391" s="41">
        <v>10</v>
      </c>
      <c r="I391" s="99"/>
      <c r="J391" s="56">
        <f>+G391/E391*100</f>
        <v>100</v>
      </c>
      <c r="K391" s="41"/>
    </row>
    <row r="392" spans="1:11" hidden="1">
      <c r="A392" s="60"/>
      <c r="B392" s="59" t="s">
        <v>363</v>
      </c>
      <c r="C392" s="60" t="s">
        <v>55</v>
      </c>
      <c r="D392" s="41"/>
      <c r="E392" s="56"/>
      <c r="F392" s="41"/>
      <c r="G392" s="41"/>
      <c r="H392" s="41"/>
      <c r="I392" s="99"/>
      <c r="J392" s="99"/>
      <c r="K392" s="41"/>
    </row>
    <row r="393" spans="1:11" hidden="1">
      <c r="A393" s="60"/>
      <c r="B393" s="59" t="s">
        <v>364</v>
      </c>
      <c r="C393" s="60" t="s">
        <v>55</v>
      </c>
      <c r="D393" s="41">
        <v>45</v>
      </c>
      <c r="E393" s="56">
        <v>50</v>
      </c>
      <c r="F393" s="41"/>
      <c r="G393" s="41">
        <v>9</v>
      </c>
      <c r="H393" s="41">
        <v>40</v>
      </c>
      <c r="I393" s="56">
        <f t="shared" si="23"/>
        <v>20</v>
      </c>
      <c r="J393" s="56">
        <f t="shared" si="22"/>
        <v>18</v>
      </c>
      <c r="K393" s="41"/>
    </row>
    <row r="394" spans="1:11" ht="37.5" hidden="1">
      <c r="A394" s="92"/>
      <c r="B394" s="156" t="s">
        <v>365</v>
      </c>
      <c r="C394" s="157" t="s">
        <v>366</v>
      </c>
      <c r="D394" s="41"/>
      <c r="E394" s="56"/>
      <c r="F394" s="41"/>
      <c r="G394" s="41"/>
      <c r="H394" s="41"/>
      <c r="I394" s="99"/>
      <c r="J394" s="56"/>
      <c r="K394" s="41"/>
    </row>
    <row r="395" spans="1:11" hidden="1">
      <c r="A395" s="92"/>
      <c r="B395" s="93" t="s">
        <v>593</v>
      </c>
      <c r="C395" s="157" t="s">
        <v>367</v>
      </c>
      <c r="D395" s="41"/>
      <c r="E395" s="56"/>
      <c r="F395" s="41"/>
      <c r="G395" s="41"/>
      <c r="H395" s="41"/>
      <c r="I395" s="99"/>
      <c r="J395" s="56"/>
      <c r="K395" s="41"/>
    </row>
    <row r="396" spans="1:11" ht="37.5" hidden="1">
      <c r="A396" s="92"/>
      <c r="B396" s="93" t="s">
        <v>368</v>
      </c>
      <c r="C396" s="94" t="s">
        <v>367</v>
      </c>
      <c r="D396" s="41"/>
      <c r="E396" s="56"/>
      <c r="F396" s="41"/>
      <c r="G396" s="41"/>
      <c r="H396" s="41"/>
      <c r="I396" s="99"/>
      <c r="J396" s="56"/>
      <c r="K396" s="41"/>
    </row>
    <row r="397" spans="1:11" hidden="1">
      <c r="A397" s="96"/>
      <c r="B397" s="152" t="str">
        <f>UPPER("Trẻ em")</f>
        <v>TRẺ EM</v>
      </c>
      <c r="C397" s="268"/>
      <c r="D397" s="41"/>
      <c r="E397" s="56"/>
      <c r="F397" s="41"/>
      <c r="G397" s="41"/>
      <c r="H397" s="41"/>
      <c r="I397" s="56"/>
      <c r="J397" s="56"/>
      <c r="K397" s="41"/>
    </row>
    <row r="398" spans="1:11" s="7" customFormat="1" ht="37.5" hidden="1">
      <c r="A398" s="96"/>
      <c r="B398" s="158" t="s">
        <v>594</v>
      </c>
      <c r="C398" s="96" t="s">
        <v>72</v>
      </c>
      <c r="D398" s="159">
        <v>6</v>
      </c>
      <c r="E398" s="160">
        <v>6</v>
      </c>
      <c r="F398" s="159"/>
      <c r="G398" s="159">
        <v>6</v>
      </c>
      <c r="H398" s="159">
        <v>6</v>
      </c>
      <c r="I398" s="160">
        <f>+G398/D398*100</f>
        <v>100</v>
      </c>
      <c r="J398" s="160">
        <f>+G398/E398*100</f>
        <v>100</v>
      </c>
      <c r="K398" s="159"/>
    </row>
    <row r="399" spans="1:11" ht="37.5" hidden="1">
      <c r="A399" s="93"/>
      <c r="B399" s="101" t="s">
        <v>370</v>
      </c>
      <c r="C399" s="157" t="s">
        <v>24</v>
      </c>
      <c r="D399" s="161">
        <v>50</v>
      </c>
      <c r="E399" s="162">
        <v>50</v>
      </c>
      <c r="F399" s="161"/>
      <c r="G399" s="161">
        <v>50</v>
      </c>
      <c r="H399" s="161">
        <v>50</v>
      </c>
      <c r="I399" s="162">
        <f>+G399/D399*100</f>
        <v>100</v>
      </c>
      <c r="J399" s="162">
        <f>+G399/E399*100</f>
        <v>100</v>
      </c>
      <c r="K399" s="161"/>
    </row>
    <row r="400" spans="1:11" s="7" customFormat="1" ht="37.5" hidden="1">
      <c r="A400" s="96"/>
      <c r="B400" s="158" t="s">
        <v>371</v>
      </c>
      <c r="C400" s="96" t="s">
        <v>24</v>
      </c>
      <c r="D400" s="159">
        <v>53</v>
      </c>
      <c r="E400" s="160">
        <v>53</v>
      </c>
      <c r="F400" s="159"/>
      <c r="G400" s="159">
        <v>53</v>
      </c>
      <c r="H400" s="159">
        <v>53</v>
      </c>
      <c r="I400" s="160">
        <f>+G400/D400*100</f>
        <v>100</v>
      </c>
      <c r="J400" s="160">
        <f>+G400/E400*100</f>
        <v>100</v>
      </c>
      <c r="K400" s="159"/>
    </row>
    <row r="401" spans="1:11" s="3" customFormat="1" hidden="1">
      <c r="A401" s="40"/>
      <c r="B401" s="40" t="str">
        <f>UPPER("Môi trường")</f>
        <v>MÔI TRƯỜNG</v>
      </c>
      <c r="C401" s="40"/>
      <c r="D401" s="40"/>
      <c r="E401" s="40"/>
      <c r="F401" s="40"/>
      <c r="G401" s="40"/>
      <c r="H401" s="40"/>
      <c r="I401" s="234"/>
      <c r="J401" s="234"/>
      <c r="K401" s="40"/>
    </row>
    <row r="402" spans="1:11" s="2" customFormat="1" hidden="1">
      <c r="A402" s="90"/>
      <c r="B402" s="91" t="s">
        <v>91</v>
      </c>
      <c r="C402" s="90" t="s">
        <v>24</v>
      </c>
      <c r="D402" s="98">
        <v>97</v>
      </c>
      <c r="E402" s="98">
        <v>97</v>
      </c>
      <c r="F402" s="98"/>
      <c r="G402" s="98">
        <v>97</v>
      </c>
      <c r="H402" s="98">
        <v>98</v>
      </c>
      <c r="I402" s="99">
        <f>+G402/D402*100</f>
        <v>100</v>
      </c>
      <c r="J402" s="99">
        <f>+G402/E402*100</f>
        <v>100</v>
      </c>
      <c r="K402" s="98"/>
    </row>
    <row r="403" spans="1:11" s="2" customFormat="1" ht="37.5" hidden="1">
      <c r="A403" s="135"/>
      <c r="B403" s="134" t="s">
        <v>107</v>
      </c>
      <c r="C403" s="135" t="s">
        <v>24</v>
      </c>
      <c r="D403" s="98">
        <v>100</v>
      </c>
      <c r="E403" s="98">
        <v>100</v>
      </c>
      <c r="F403" s="98"/>
      <c r="G403" s="98">
        <v>100</v>
      </c>
      <c r="H403" s="98">
        <v>100</v>
      </c>
      <c r="I403" s="99">
        <f>+G403/D403*100</f>
        <v>100</v>
      </c>
      <c r="J403" s="99">
        <f>+G403/E403*100</f>
        <v>100</v>
      </c>
      <c r="K403" s="98"/>
    </row>
    <row r="404" spans="1:11" s="2" customFormat="1" hidden="1">
      <c r="A404" s="135"/>
      <c r="B404" s="163" t="s">
        <v>372</v>
      </c>
      <c r="C404" s="90" t="s">
        <v>75</v>
      </c>
      <c r="D404" s="98"/>
      <c r="E404" s="164">
        <v>12820.5</v>
      </c>
      <c r="F404" s="98"/>
      <c r="G404" s="98"/>
      <c r="H404" s="98"/>
      <c r="I404" s="99"/>
      <c r="J404" s="99"/>
      <c r="K404" s="98"/>
    </row>
    <row r="405" spans="1:11" s="2" customFormat="1" hidden="1">
      <c r="A405" s="135"/>
      <c r="B405" s="14" t="s">
        <v>373</v>
      </c>
      <c r="C405" s="135" t="s">
        <v>24</v>
      </c>
      <c r="D405" s="98">
        <v>98</v>
      </c>
      <c r="E405" s="98">
        <v>98</v>
      </c>
      <c r="F405" s="98"/>
      <c r="G405" s="98">
        <v>98</v>
      </c>
      <c r="H405" s="98">
        <v>99</v>
      </c>
      <c r="I405" s="99">
        <f>+G405/D405*100</f>
        <v>100</v>
      </c>
      <c r="J405" s="99">
        <f>+G405/E405*100</f>
        <v>100</v>
      </c>
      <c r="K405" s="98"/>
    </row>
    <row r="406" spans="1:11" s="2" customFormat="1" ht="19.5" hidden="1">
      <c r="A406" s="135"/>
      <c r="B406" s="165" t="s">
        <v>374</v>
      </c>
      <c r="C406" s="135"/>
      <c r="D406" s="98"/>
      <c r="E406" s="98"/>
      <c r="F406" s="98"/>
      <c r="G406" s="98"/>
      <c r="H406" s="98"/>
      <c r="I406" s="99"/>
      <c r="J406" s="99"/>
      <c r="K406" s="98"/>
    </row>
    <row r="407" spans="1:11" hidden="1">
      <c r="A407" s="138"/>
      <c r="B407" s="282" t="s">
        <v>375</v>
      </c>
      <c r="C407" s="138" t="s">
        <v>24</v>
      </c>
      <c r="D407" s="41"/>
      <c r="E407" s="41">
        <v>98</v>
      </c>
      <c r="F407" s="41"/>
      <c r="G407" s="41"/>
      <c r="H407" s="41"/>
      <c r="I407" s="56"/>
      <c r="J407" s="56"/>
      <c r="K407" s="41"/>
    </row>
    <row r="408" spans="1:11" hidden="1">
      <c r="A408" s="138"/>
      <c r="B408" s="282" t="s">
        <v>376</v>
      </c>
      <c r="C408" s="138" t="s">
        <v>24</v>
      </c>
      <c r="D408" s="41"/>
      <c r="E408" s="41">
        <v>89</v>
      </c>
      <c r="F408" s="41"/>
      <c r="G408" s="41"/>
      <c r="H408" s="41"/>
      <c r="I408" s="56"/>
      <c r="J408" s="56"/>
      <c r="K408" s="41"/>
    </row>
    <row r="409" spans="1:11" s="2" customFormat="1" hidden="1">
      <c r="A409" s="135"/>
      <c r="B409" s="14" t="s">
        <v>602</v>
      </c>
      <c r="C409" s="135" t="s">
        <v>24</v>
      </c>
      <c r="D409" s="98">
        <v>89</v>
      </c>
      <c r="E409" s="98">
        <v>90</v>
      </c>
      <c r="F409" s="98"/>
      <c r="G409" s="98">
        <v>90</v>
      </c>
      <c r="H409" s="98">
        <v>91</v>
      </c>
      <c r="I409" s="99">
        <f>+G409/D409*100</f>
        <v>101.12359550561798</v>
      </c>
      <c r="J409" s="99">
        <f>+G409/E409*100</f>
        <v>100</v>
      </c>
      <c r="K409" s="98"/>
    </row>
    <row r="410" spans="1:11" s="2" customFormat="1" hidden="1">
      <c r="A410" s="135"/>
      <c r="B410" s="134" t="s">
        <v>377</v>
      </c>
      <c r="C410" s="135" t="s">
        <v>378</v>
      </c>
      <c r="D410" s="98"/>
      <c r="E410" s="98"/>
      <c r="F410" s="98"/>
      <c r="G410" s="98"/>
      <c r="H410" s="98"/>
      <c r="I410" s="99"/>
      <c r="J410" s="99"/>
      <c r="K410" s="98"/>
    </row>
    <row r="411" spans="1:11" s="2" customFormat="1" ht="37.5" hidden="1">
      <c r="A411" s="135"/>
      <c r="B411" s="134" t="s">
        <v>379</v>
      </c>
      <c r="C411" s="135" t="s">
        <v>378</v>
      </c>
      <c r="D411" s="98"/>
      <c r="E411" s="98"/>
      <c r="F411" s="98"/>
      <c r="G411" s="98"/>
      <c r="H411" s="98"/>
      <c r="I411" s="99"/>
      <c r="J411" s="99"/>
      <c r="K411" s="98"/>
    </row>
    <row r="412" spans="1:11" s="2" customFormat="1" ht="37.5" hidden="1">
      <c r="A412" s="135"/>
      <c r="B412" s="166" t="s">
        <v>380</v>
      </c>
      <c r="C412" s="135" t="s">
        <v>24</v>
      </c>
      <c r="D412" s="98"/>
      <c r="E412" s="98"/>
      <c r="F412" s="98"/>
      <c r="G412" s="98"/>
      <c r="H412" s="98"/>
      <c r="I412" s="99"/>
      <c r="J412" s="99"/>
      <c r="K412" s="98"/>
    </row>
    <row r="413" spans="1:11" s="2" customFormat="1" ht="37.5" hidden="1">
      <c r="A413" s="135"/>
      <c r="B413" s="167" t="s">
        <v>381</v>
      </c>
      <c r="C413" s="135"/>
      <c r="D413" s="98">
        <v>649</v>
      </c>
      <c r="E413" s="98">
        <v>53</v>
      </c>
      <c r="F413" s="98"/>
      <c r="G413" s="98">
        <v>821</v>
      </c>
      <c r="H413" s="98">
        <v>100</v>
      </c>
      <c r="I413" s="99">
        <f>+G413/D413*100</f>
        <v>126.50231124807397</v>
      </c>
      <c r="J413" s="99">
        <f>+G413/E413*100</f>
        <v>1549.056603773585</v>
      </c>
      <c r="K413" s="98"/>
    </row>
    <row r="414" spans="1:11" hidden="1">
      <c r="A414" s="138"/>
      <c r="B414" s="59" t="s">
        <v>382</v>
      </c>
      <c r="C414" s="60" t="s">
        <v>383</v>
      </c>
      <c r="D414" s="41">
        <v>591</v>
      </c>
      <c r="E414" s="41">
        <v>50</v>
      </c>
      <c r="F414" s="41"/>
      <c r="G414" s="41">
        <v>821</v>
      </c>
      <c r="H414" s="41"/>
      <c r="I414" s="56"/>
      <c r="J414" s="56"/>
      <c r="K414" s="41"/>
    </row>
    <row r="415" spans="1:11" hidden="1">
      <c r="A415" s="138"/>
      <c r="B415" s="59" t="s">
        <v>384</v>
      </c>
      <c r="C415" s="138" t="s">
        <v>383</v>
      </c>
      <c r="D415" s="41">
        <v>58</v>
      </c>
      <c r="E415" s="41">
        <v>3</v>
      </c>
      <c r="F415" s="41"/>
      <c r="G415" s="41"/>
      <c r="H415" s="41"/>
      <c r="I415" s="56"/>
      <c r="J415" s="56"/>
      <c r="K415" s="41"/>
    </row>
    <row r="416" spans="1:11" s="2" customFormat="1" ht="37.5" hidden="1">
      <c r="A416" s="135"/>
      <c r="B416" s="167" t="s">
        <v>385</v>
      </c>
      <c r="C416" s="135"/>
      <c r="D416" s="159">
        <v>93.2</v>
      </c>
      <c r="E416" s="159">
        <v>100</v>
      </c>
      <c r="F416" s="159"/>
      <c r="G416" s="159">
        <v>93.24</v>
      </c>
      <c r="H416" s="159">
        <v>100</v>
      </c>
      <c r="I416" s="160">
        <f>+G416/D416*100</f>
        <v>100.0429184549356</v>
      </c>
      <c r="J416" s="160">
        <f>+G416/E416*100</f>
        <v>93.24</v>
      </c>
      <c r="K416" s="159"/>
    </row>
    <row r="417" spans="1:11" hidden="1">
      <c r="A417" s="138"/>
      <c r="B417" s="59" t="s">
        <v>382</v>
      </c>
      <c r="C417" s="138" t="s">
        <v>24</v>
      </c>
      <c r="D417" s="161">
        <v>93.21</v>
      </c>
      <c r="E417" s="161">
        <v>100</v>
      </c>
      <c r="F417" s="161"/>
      <c r="G417" s="161">
        <v>93.25</v>
      </c>
      <c r="H417" s="161">
        <v>100</v>
      </c>
      <c r="I417" s="162">
        <f>+G417/D417*100</f>
        <v>100.04291385044523</v>
      </c>
      <c r="J417" s="162">
        <f>+G417/E417*100</f>
        <v>93.25</v>
      </c>
      <c r="K417" s="161"/>
    </row>
    <row r="418" spans="1:11" hidden="1">
      <c r="A418" s="138"/>
      <c r="B418" s="59" t="s">
        <v>384</v>
      </c>
      <c r="C418" s="138" t="s">
        <v>24</v>
      </c>
      <c r="D418" s="161">
        <v>91.96</v>
      </c>
      <c r="E418" s="161">
        <v>100</v>
      </c>
      <c r="F418" s="161"/>
      <c r="G418" s="161">
        <v>91.96</v>
      </c>
      <c r="H418" s="161">
        <v>100</v>
      </c>
      <c r="I418" s="162">
        <f>+G418/D418*100</f>
        <v>100</v>
      </c>
      <c r="J418" s="162">
        <f>+G418/E418*100</f>
        <v>91.96</v>
      </c>
      <c r="K418" s="161"/>
    </row>
    <row r="419" spans="1:11" s="3" customFormat="1" hidden="1">
      <c r="A419" s="40"/>
      <c r="B419" s="40" t="str">
        <f>UPPER("Dân số - Gia đình - Trẻ em")</f>
        <v>DÂN SỐ - GIA ĐÌNH - TRẺ EM</v>
      </c>
      <c r="C419" s="40"/>
      <c r="D419" s="40"/>
      <c r="E419" s="40"/>
      <c r="F419" s="40"/>
      <c r="G419" s="40"/>
      <c r="H419" s="40"/>
      <c r="I419" s="234"/>
      <c r="J419" s="234"/>
      <c r="K419" s="40"/>
    </row>
    <row r="420" spans="1:11" hidden="1">
      <c r="A420" s="104"/>
      <c r="B420" s="108" t="s">
        <v>386</v>
      </c>
      <c r="C420" s="60"/>
      <c r="D420" s="41"/>
      <c r="E420" s="59"/>
      <c r="F420" s="41"/>
      <c r="G420" s="41"/>
      <c r="H420" s="41"/>
      <c r="I420" s="56"/>
      <c r="J420" s="56"/>
      <c r="K420" s="41"/>
    </row>
    <row r="421" spans="1:11" hidden="1">
      <c r="A421" s="102"/>
      <c r="B421" s="107" t="s">
        <v>54</v>
      </c>
      <c r="C421" s="102" t="s">
        <v>55</v>
      </c>
      <c r="D421" s="162">
        <v>63289</v>
      </c>
      <c r="E421" s="121">
        <f>+E422+E423</f>
        <v>64605</v>
      </c>
      <c r="F421" s="41"/>
      <c r="G421" s="56">
        <v>64735</v>
      </c>
      <c r="H421" s="162">
        <v>65878</v>
      </c>
      <c r="I421" s="56">
        <f>+G421/D421*100</f>
        <v>102.28475722479419</v>
      </c>
      <c r="J421" s="56">
        <f>+G421/E421*100</f>
        <v>100.20122281557155</v>
      </c>
      <c r="K421" s="41"/>
    </row>
    <row r="422" spans="1:11" hidden="1">
      <c r="A422" s="102"/>
      <c r="B422" s="107" t="s">
        <v>387</v>
      </c>
      <c r="C422" s="102" t="s">
        <v>55</v>
      </c>
      <c r="D422" s="162">
        <v>6532</v>
      </c>
      <c r="E422" s="121">
        <v>6658</v>
      </c>
      <c r="F422" s="41"/>
      <c r="G422" s="56">
        <v>6788</v>
      </c>
      <c r="H422" s="162">
        <v>6959</v>
      </c>
      <c r="I422" s="56">
        <f t="shared" ref="I422:I435" si="24">+G422/D422*100</f>
        <v>103.9191671769749</v>
      </c>
      <c r="J422" s="56">
        <f t="shared" ref="J422:J435" si="25">+G422/E422*100</f>
        <v>101.95253829978972</v>
      </c>
      <c r="K422" s="41"/>
    </row>
    <row r="423" spans="1:11" hidden="1">
      <c r="A423" s="102"/>
      <c r="B423" s="107" t="s">
        <v>388</v>
      </c>
      <c r="C423" s="102" t="s">
        <v>55</v>
      </c>
      <c r="D423" s="162">
        <v>56757</v>
      </c>
      <c r="E423" s="121">
        <v>57947</v>
      </c>
      <c r="F423" s="41"/>
      <c r="G423" s="56">
        <v>57947</v>
      </c>
      <c r="H423" s="162">
        <v>58979</v>
      </c>
      <c r="I423" s="56">
        <f t="shared" si="24"/>
        <v>102.0966576809909</v>
      </c>
      <c r="J423" s="56">
        <f t="shared" si="25"/>
        <v>100</v>
      </c>
      <c r="K423" s="41"/>
    </row>
    <row r="424" spans="1:11" hidden="1">
      <c r="A424" s="102"/>
      <c r="B424" s="107" t="s">
        <v>59</v>
      </c>
      <c r="C424" s="102" t="s">
        <v>24</v>
      </c>
      <c r="D424" s="168">
        <v>2.1800000000000002</v>
      </c>
      <c r="E424" s="19">
        <v>1.92</v>
      </c>
      <c r="F424" s="41"/>
      <c r="G424" s="169">
        <v>1.9</v>
      </c>
      <c r="H424" s="170">
        <v>1.9</v>
      </c>
      <c r="I424" s="56">
        <f t="shared" si="24"/>
        <v>87.155963302752284</v>
      </c>
      <c r="J424" s="56">
        <f t="shared" si="25"/>
        <v>98.958333333333343</v>
      </c>
      <c r="K424" s="41"/>
    </row>
    <row r="425" spans="1:11" hidden="1">
      <c r="A425" s="102"/>
      <c r="B425" s="107" t="s">
        <v>389</v>
      </c>
      <c r="C425" s="102" t="s">
        <v>57</v>
      </c>
      <c r="D425" s="168">
        <v>0.5</v>
      </c>
      <c r="E425" s="19">
        <v>0.5</v>
      </c>
      <c r="F425" s="41"/>
      <c r="G425" s="169">
        <v>0.9</v>
      </c>
      <c r="H425" s="170">
        <v>0.5</v>
      </c>
      <c r="I425" s="56">
        <f t="shared" si="24"/>
        <v>180</v>
      </c>
      <c r="J425" s="56">
        <f t="shared" si="25"/>
        <v>180</v>
      </c>
      <c r="K425" s="41"/>
    </row>
    <row r="426" spans="1:11" hidden="1">
      <c r="A426" s="102"/>
      <c r="B426" s="107" t="s">
        <v>390</v>
      </c>
      <c r="C426" s="102" t="s">
        <v>57</v>
      </c>
      <c r="D426" s="168">
        <v>18.66</v>
      </c>
      <c r="E426" s="19">
        <v>16.41</v>
      </c>
      <c r="F426" s="41"/>
      <c r="G426" s="169">
        <v>17.8</v>
      </c>
      <c r="H426" s="170">
        <v>17.7</v>
      </c>
      <c r="I426" s="56">
        <f t="shared" si="24"/>
        <v>95.39121114683816</v>
      </c>
      <c r="J426" s="56">
        <f t="shared" si="25"/>
        <v>108.47044485070079</v>
      </c>
      <c r="K426" s="41"/>
    </row>
    <row r="427" spans="1:11" ht="37.5" hidden="1">
      <c r="A427" s="102"/>
      <c r="B427" s="101" t="s">
        <v>391</v>
      </c>
      <c r="C427" s="102" t="s">
        <v>24</v>
      </c>
      <c r="D427" s="168">
        <v>1.1200000000000001</v>
      </c>
      <c r="E427" s="19">
        <v>1.0900000000000001</v>
      </c>
      <c r="F427" s="41"/>
      <c r="G427" s="168">
        <v>1.1499999999999999</v>
      </c>
      <c r="H427" s="168">
        <v>1.07</v>
      </c>
      <c r="I427" s="56">
        <f t="shared" si="24"/>
        <v>102.67857142857142</v>
      </c>
      <c r="J427" s="56">
        <f t="shared" si="25"/>
        <v>105.50458715596329</v>
      </c>
      <c r="K427" s="41"/>
    </row>
    <row r="428" spans="1:11" hidden="1">
      <c r="A428" s="104"/>
      <c r="B428" s="108" t="s">
        <v>392</v>
      </c>
      <c r="C428" s="102"/>
      <c r="D428" s="161"/>
      <c r="E428" s="121"/>
      <c r="F428" s="41"/>
      <c r="G428" s="41"/>
      <c r="H428" s="161"/>
      <c r="I428" s="56"/>
      <c r="J428" s="56"/>
      <c r="K428" s="41"/>
    </row>
    <row r="429" spans="1:11" hidden="1">
      <c r="A429" s="171"/>
      <c r="B429" s="107" t="s">
        <v>393</v>
      </c>
      <c r="C429" s="102" t="s">
        <v>24</v>
      </c>
      <c r="D429" s="162">
        <v>28</v>
      </c>
      <c r="E429" s="172">
        <v>28</v>
      </c>
      <c r="F429" s="56"/>
      <c r="G429" s="56">
        <v>28</v>
      </c>
      <c r="H429" s="162">
        <v>28</v>
      </c>
      <c r="I429" s="56">
        <f t="shared" si="24"/>
        <v>100</v>
      </c>
      <c r="J429" s="56">
        <f t="shared" si="25"/>
        <v>100</v>
      </c>
      <c r="K429" s="41"/>
    </row>
    <row r="430" spans="1:11" s="6" customFormat="1" ht="37.5" hidden="1">
      <c r="A430" s="102"/>
      <c r="B430" s="93" t="s">
        <v>394</v>
      </c>
      <c r="C430" s="102" t="s">
        <v>24</v>
      </c>
      <c r="D430" s="168">
        <v>70.7</v>
      </c>
      <c r="E430" s="173">
        <v>71</v>
      </c>
      <c r="F430" s="161"/>
      <c r="G430" s="170">
        <v>70.8</v>
      </c>
      <c r="H430" s="162">
        <v>71</v>
      </c>
      <c r="I430" s="56">
        <f t="shared" si="24"/>
        <v>100.14144271570014</v>
      </c>
      <c r="J430" s="56">
        <f t="shared" si="25"/>
        <v>99.718309859154928</v>
      </c>
      <c r="K430" s="161"/>
    </row>
    <row r="431" spans="1:11" s="6" customFormat="1" ht="37.5" hidden="1">
      <c r="A431" s="102"/>
      <c r="B431" s="93" t="s">
        <v>395</v>
      </c>
      <c r="C431" s="102" t="s">
        <v>24</v>
      </c>
      <c r="D431" s="168">
        <v>12.5</v>
      </c>
      <c r="E431" s="19">
        <v>14</v>
      </c>
      <c r="F431" s="161"/>
      <c r="G431" s="170">
        <v>13.8</v>
      </c>
      <c r="H431" s="170">
        <v>13.5</v>
      </c>
      <c r="I431" s="162">
        <f t="shared" si="24"/>
        <v>110.4</v>
      </c>
      <c r="J431" s="162">
        <f t="shared" si="25"/>
        <v>98.571428571428584</v>
      </c>
      <c r="K431" s="161"/>
    </row>
    <row r="432" spans="1:11" hidden="1">
      <c r="A432" s="102"/>
      <c r="B432" s="101" t="s">
        <v>396</v>
      </c>
      <c r="C432" s="102" t="s">
        <v>397</v>
      </c>
      <c r="D432" s="161">
        <v>202</v>
      </c>
      <c r="E432" s="121">
        <v>202</v>
      </c>
      <c r="F432" s="41"/>
      <c r="G432" s="41">
        <v>202</v>
      </c>
      <c r="H432" s="162">
        <v>202</v>
      </c>
      <c r="I432" s="56">
        <f t="shared" si="24"/>
        <v>100</v>
      </c>
      <c r="J432" s="56">
        <f t="shared" si="25"/>
        <v>100</v>
      </c>
      <c r="K432" s="41"/>
    </row>
    <row r="433" spans="1:11" hidden="1">
      <c r="A433" s="102"/>
      <c r="B433" s="107" t="s">
        <v>398</v>
      </c>
      <c r="C433" s="102" t="s">
        <v>397</v>
      </c>
      <c r="D433" s="161">
        <v>6</v>
      </c>
      <c r="E433" s="121">
        <v>6</v>
      </c>
      <c r="F433" s="41"/>
      <c r="G433" s="41">
        <v>6</v>
      </c>
      <c r="H433" s="162">
        <v>6</v>
      </c>
      <c r="I433" s="56">
        <f t="shared" si="24"/>
        <v>100</v>
      </c>
      <c r="J433" s="56">
        <f t="shared" si="25"/>
        <v>100</v>
      </c>
      <c r="K433" s="41"/>
    </row>
    <row r="434" spans="1:11" hidden="1">
      <c r="A434" s="102"/>
      <c r="B434" s="107" t="s">
        <v>399</v>
      </c>
      <c r="C434" s="102" t="s">
        <v>397</v>
      </c>
      <c r="D434" s="161">
        <v>12</v>
      </c>
      <c r="E434" s="121">
        <v>12</v>
      </c>
      <c r="F434" s="41"/>
      <c r="G434" s="41">
        <v>12</v>
      </c>
      <c r="H434" s="162">
        <v>12</v>
      </c>
      <c r="I434" s="56">
        <f t="shared" si="24"/>
        <v>100</v>
      </c>
      <c r="J434" s="56">
        <f t="shared" si="25"/>
        <v>100</v>
      </c>
      <c r="K434" s="41"/>
    </row>
    <row r="435" spans="1:11" hidden="1">
      <c r="A435" s="59"/>
      <c r="B435" s="59" t="s">
        <v>400</v>
      </c>
      <c r="C435" s="102" t="s">
        <v>397</v>
      </c>
      <c r="D435" s="161">
        <v>184</v>
      </c>
      <c r="E435" s="121">
        <v>184</v>
      </c>
      <c r="F435" s="41"/>
      <c r="G435" s="41">
        <v>184</v>
      </c>
      <c r="H435" s="162">
        <v>184</v>
      </c>
      <c r="I435" s="56">
        <f t="shared" si="24"/>
        <v>100</v>
      </c>
      <c r="J435" s="56">
        <f t="shared" si="25"/>
        <v>100</v>
      </c>
      <c r="K435" s="41"/>
    </row>
    <row r="436" spans="1:11" s="3" customFormat="1" hidden="1">
      <c r="A436" s="40"/>
      <c r="B436" s="40" t="str">
        <f>UPPER("Y tế")</f>
        <v>Y TẾ</v>
      </c>
      <c r="C436" s="40"/>
      <c r="D436" s="40"/>
      <c r="E436" s="40"/>
      <c r="F436" s="40"/>
      <c r="G436" s="40"/>
      <c r="H436" s="40"/>
      <c r="I436" s="234"/>
      <c r="J436" s="234"/>
      <c r="K436" s="40"/>
    </row>
    <row r="437" spans="1:11" hidden="1">
      <c r="A437" s="97"/>
      <c r="B437" s="152" t="s">
        <v>402</v>
      </c>
      <c r="C437" s="60"/>
      <c r="D437" s="41"/>
      <c r="E437" s="174"/>
      <c r="F437" s="41"/>
      <c r="G437" s="41"/>
      <c r="H437" s="41"/>
      <c r="I437" s="56"/>
      <c r="J437" s="56"/>
      <c r="K437" s="41"/>
    </row>
    <row r="438" spans="1:11" hidden="1">
      <c r="A438" s="97"/>
      <c r="B438" s="91" t="s">
        <v>403</v>
      </c>
      <c r="C438" s="90"/>
      <c r="D438" s="41"/>
      <c r="E438" s="175"/>
      <c r="F438" s="41"/>
      <c r="G438" s="41"/>
      <c r="H438" s="41"/>
      <c r="I438" s="56"/>
      <c r="J438" s="56"/>
      <c r="K438" s="41"/>
    </row>
    <row r="439" spans="1:11" hidden="1">
      <c r="A439" s="94"/>
      <c r="B439" s="93" t="s">
        <v>404</v>
      </c>
      <c r="C439" s="94" t="s">
        <v>0</v>
      </c>
      <c r="D439" s="56">
        <v>1</v>
      </c>
      <c r="E439" s="253">
        <v>1</v>
      </c>
      <c r="F439" s="41"/>
      <c r="G439" s="56">
        <v>1</v>
      </c>
      <c r="H439" s="56">
        <v>1</v>
      </c>
      <c r="I439" s="56">
        <f>+G439/D439*100</f>
        <v>100</v>
      </c>
      <c r="J439" s="56">
        <f>+G439/E439*100</f>
        <v>100</v>
      </c>
      <c r="K439" s="41"/>
    </row>
    <row r="440" spans="1:11" hidden="1">
      <c r="A440" s="94"/>
      <c r="B440" s="93" t="s">
        <v>405</v>
      </c>
      <c r="C440" s="94" t="s">
        <v>406</v>
      </c>
      <c r="D440" s="56">
        <v>2</v>
      </c>
      <c r="E440" s="253">
        <v>2</v>
      </c>
      <c r="F440" s="41"/>
      <c r="G440" s="56">
        <v>2</v>
      </c>
      <c r="H440" s="56">
        <v>2</v>
      </c>
      <c r="I440" s="56">
        <f t="shared" ref="I440:I447" si="26">+G440/D440*100</f>
        <v>100</v>
      </c>
      <c r="J440" s="56">
        <f t="shared" ref="J440:J447" si="27">+G440/E440*100</f>
        <v>100</v>
      </c>
      <c r="K440" s="41"/>
    </row>
    <row r="441" spans="1:11" hidden="1">
      <c r="A441" s="100"/>
      <c r="B441" s="176" t="s">
        <v>407</v>
      </c>
      <c r="C441" s="60" t="s">
        <v>408</v>
      </c>
      <c r="D441" s="56">
        <v>12</v>
      </c>
      <c r="E441" s="253">
        <v>12</v>
      </c>
      <c r="F441" s="41"/>
      <c r="G441" s="56">
        <v>12</v>
      </c>
      <c r="H441" s="56">
        <v>12</v>
      </c>
      <c r="I441" s="56">
        <f t="shared" si="26"/>
        <v>100</v>
      </c>
      <c r="J441" s="56">
        <f t="shared" si="27"/>
        <v>100</v>
      </c>
      <c r="K441" s="41"/>
    </row>
    <row r="442" spans="1:11" hidden="1">
      <c r="A442" s="100"/>
      <c r="B442" s="176" t="s">
        <v>409</v>
      </c>
      <c r="C442" s="60" t="s">
        <v>410</v>
      </c>
      <c r="D442" s="56">
        <v>246</v>
      </c>
      <c r="E442" s="253">
        <f>SUM(E443:E445)</f>
        <v>246</v>
      </c>
      <c r="F442" s="41"/>
      <c r="G442" s="56">
        <v>246</v>
      </c>
      <c r="H442" s="56">
        <v>254</v>
      </c>
      <c r="I442" s="56">
        <f t="shared" si="26"/>
        <v>100</v>
      </c>
      <c r="J442" s="56">
        <f t="shared" si="27"/>
        <v>100</v>
      </c>
      <c r="K442" s="41"/>
    </row>
    <row r="443" spans="1:11" hidden="1">
      <c r="A443" s="100"/>
      <c r="B443" s="177" t="s">
        <v>411</v>
      </c>
      <c r="C443" s="60" t="s">
        <v>410</v>
      </c>
      <c r="D443" s="56">
        <v>168</v>
      </c>
      <c r="E443" s="253">
        <v>168</v>
      </c>
      <c r="F443" s="41"/>
      <c r="G443" s="56">
        <v>168</v>
      </c>
      <c r="H443" s="56">
        <v>176</v>
      </c>
      <c r="I443" s="56">
        <f t="shared" si="26"/>
        <v>100</v>
      </c>
      <c r="J443" s="56">
        <f t="shared" si="27"/>
        <v>100</v>
      </c>
      <c r="K443" s="41"/>
    </row>
    <row r="444" spans="1:11" hidden="1">
      <c r="A444" s="60"/>
      <c r="B444" s="177" t="s">
        <v>412</v>
      </c>
      <c r="C444" s="60" t="s">
        <v>410</v>
      </c>
      <c r="D444" s="56">
        <v>20</v>
      </c>
      <c r="E444" s="253">
        <v>20</v>
      </c>
      <c r="F444" s="41"/>
      <c r="G444" s="56">
        <v>20</v>
      </c>
      <c r="H444" s="56">
        <v>20</v>
      </c>
      <c r="I444" s="56">
        <f t="shared" si="26"/>
        <v>100</v>
      </c>
      <c r="J444" s="56">
        <f t="shared" si="27"/>
        <v>100</v>
      </c>
      <c r="K444" s="41"/>
    </row>
    <row r="445" spans="1:11" hidden="1">
      <c r="A445" s="100"/>
      <c r="B445" s="177" t="s">
        <v>413</v>
      </c>
      <c r="C445" s="60" t="s">
        <v>410</v>
      </c>
      <c r="D445" s="56">
        <v>58</v>
      </c>
      <c r="E445" s="253">
        <v>58</v>
      </c>
      <c r="F445" s="41"/>
      <c r="G445" s="56">
        <v>58</v>
      </c>
      <c r="H445" s="56">
        <v>58</v>
      </c>
      <c r="I445" s="56">
        <f t="shared" si="26"/>
        <v>100</v>
      </c>
      <c r="J445" s="56">
        <f t="shared" si="27"/>
        <v>100</v>
      </c>
      <c r="K445" s="41"/>
    </row>
    <row r="446" spans="1:11" s="6" customFormat="1" ht="37.5" hidden="1">
      <c r="A446" s="97"/>
      <c r="B446" s="158" t="s">
        <v>414</v>
      </c>
      <c r="C446" s="89" t="s">
        <v>410</v>
      </c>
      <c r="D446" s="159">
        <v>29.7</v>
      </c>
      <c r="E446" s="235">
        <f>168/64605*10000</f>
        <v>26.00417924309264</v>
      </c>
      <c r="F446" s="161"/>
      <c r="G446" s="159">
        <v>29.1</v>
      </c>
      <c r="H446" s="159">
        <v>30.14</v>
      </c>
      <c r="I446" s="160">
        <f t="shared" si="26"/>
        <v>97.979797979797993</v>
      </c>
      <c r="J446" s="160">
        <f t="shared" si="27"/>
        <v>111.9050892857143</v>
      </c>
      <c r="K446" s="161"/>
    </row>
    <row r="447" spans="1:11" hidden="1">
      <c r="A447" s="178"/>
      <c r="B447" s="179" t="s">
        <v>415</v>
      </c>
      <c r="C447" s="178"/>
      <c r="D447" s="161">
        <v>20.5</v>
      </c>
      <c r="E447" s="236">
        <f>120/64605*10000</f>
        <v>18.57441374506617</v>
      </c>
      <c r="F447" s="161"/>
      <c r="G447" s="161">
        <v>29.1</v>
      </c>
      <c r="H447" s="161">
        <v>30.14</v>
      </c>
      <c r="I447" s="162">
        <f t="shared" si="26"/>
        <v>141.95121951219514</v>
      </c>
      <c r="J447" s="162">
        <f t="shared" si="27"/>
        <v>156.66712500000003</v>
      </c>
      <c r="K447" s="41"/>
    </row>
    <row r="448" spans="1:11" hidden="1">
      <c r="A448" s="90"/>
      <c r="B448" s="91" t="s">
        <v>416</v>
      </c>
      <c r="C448" s="90"/>
      <c r="D448" s="41"/>
      <c r="E448" s="237"/>
      <c r="F448" s="41"/>
      <c r="G448" s="41"/>
      <c r="H448" s="41"/>
      <c r="I448" s="56"/>
      <c r="J448" s="56"/>
      <c r="K448" s="41"/>
    </row>
    <row r="449" spans="1:11" hidden="1">
      <c r="A449" s="90"/>
      <c r="B449" s="158" t="s">
        <v>417</v>
      </c>
      <c r="C449" s="96" t="s">
        <v>55</v>
      </c>
      <c r="D449" s="98">
        <v>335</v>
      </c>
      <c r="E449" s="280">
        <v>342</v>
      </c>
      <c r="F449" s="98"/>
      <c r="G449" s="98">
        <v>336</v>
      </c>
      <c r="H449" s="98">
        <v>364</v>
      </c>
      <c r="I449" s="56">
        <f>+G449/D449*100</f>
        <v>100.29850746268656</v>
      </c>
      <c r="J449" s="56">
        <f>+G449/E449*100</f>
        <v>98.245614035087712</v>
      </c>
      <c r="K449" s="41"/>
    </row>
    <row r="450" spans="1:11" hidden="1">
      <c r="A450" s="60"/>
      <c r="B450" s="93" t="s">
        <v>418</v>
      </c>
      <c r="C450" s="94"/>
      <c r="D450" s="41"/>
      <c r="E450" s="238"/>
      <c r="F450" s="41"/>
      <c r="G450" s="41"/>
      <c r="H450" s="41"/>
      <c r="I450" s="56"/>
      <c r="J450" s="56"/>
      <c r="K450" s="41"/>
    </row>
    <row r="451" spans="1:11" s="5" customFormat="1" ht="19.5" hidden="1">
      <c r="A451" s="63"/>
      <c r="B451" s="180" t="s">
        <v>419</v>
      </c>
      <c r="C451" s="181" t="s">
        <v>419</v>
      </c>
      <c r="D451" s="112">
        <v>34</v>
      </c>
      <c r="E451" s="239">
        <v>37</v>
      </c>
      <c r="F451" s="112"/>
      <c r="G451" s="115">
        <v>30</v>
      </c>
      <c r="H451" s="115">
        <v>40</v>
      </c>
      <c r="I451" s="115">
        <f>+G451/D451*100</f>
        <v>88.235294117647058</v>
      </c>
      <c r="J451" s="115">
        <f>+G451/E451*100</f>
        <v>81.081081081081081</v>
      </c>
      <c r="K451" s="112"/>
    </row>
    <row r="452" spans="1:11" hidden="1">
      <c r="A452" s="60"/>
      <c r="B452" s="179" t="s">
        <v>420</v>
      </c>
      <c r="C452" s="182" t="s">
        <v>421</v>
      </c>
      <c r="D452" s="41">
        <v>5.37</v>
      </c>
      <c r="E452" s="240">
        <v>5.73</v>
      </c>
      <c r="F452" s="41"/>
      <c r="G452" s="42">
        <v>4.6436034362665426</v>
      </c>
      <c r="H452" s="42">
        <v>6.1513855996063116</v>
      </c>
      <c r="I452" s="56">
        <f>+G452/D452*100</f>
        <v>86.473062127868573</v>
      </c>
      <c r="J452" s="56">
        <f>+G452/E452*100</f>
        <v>81.040199585803535</v>
      </c>
      <c r="K452" s="41"/>
    </row>
    <row r="453" spans="1:11" s="5" customFormat="1" ht="19.5" hidden="1">
      <c r="A453" s="63"/>
      <c r="B453" s="180" t="s">
        <v>422</v>
      </c>
      <c r="C453" s="181" t="s">
        <v>422</v>
      </c>
      <c r="D453" s="112">
        <v>3</v>
      </c>
      <c r="E453" s="254">
        <v>3</v>
      </c>
      <c r="F453" s="112"/>
      <c r="G453" s="115">
        <v>3</v>
      </c>
      <c r="H453" s="115">
        <v>5</v>
      </c>
      <c r="I453" s="115">
        <f>+G453/D453*100</f>
        <v>100</v>
      </c>
      <c r="J453" s="115">
        <f>+G453/E453*100</f>
        <v>100</v>
      </c>
      <c r="K453" s="112"/>
    </row>
    <row r="454" spans="1:11" hidden="1">
      <c r="A454" s="60"/>
      <c r="B454" s="93" t="s">
        <v>423</v>
      </c>
      <c r="C454" s="94" t="s">
        <v>421</v>
      </c>
      <c r="D454" s="41">
        <v>0.47</v>
      </c>
      <c r="E454" s="240">
        <f>3/63370*10000</f>
        <v>0.4734101309768029</v>
      </c>
      <c r="F454" s="41"/>
      <c r="G454" s="42">
        <v>0.46436034362665429</v>
      </c>
      <c r="H454" s="42">
        <v>0.76892319995078895</v>
      </c>
      <c r="I454" s="56">
        <f>+G454/D454*100</f>
        <v>98.800073112054108</v>
      </c>
      <c r="J454" s="56">
        <f>+G454/E454*100</f>
        <v>98.088383252070273</v>
      </c>
      <c r="K454" s="41"/>
    </row>
    <row r="455" spans="1:11" hidden="1">
      <c r="A455" s="60"/>
      <c r="B455" s="93" t="s">
        <v>424</v>
      </c>
      <c r="C455" s="94" t="s">
        <v>424</v>
      </c>
      <c r="D455" s="41"/>
      <c r="E455" s="241">
        <v>81</v>
      </c>
      <c r="F455" s="41"/>
      <c r="G455" s="41"/>
      <c r="H455" s="41"/>
      <c r="I455" s="56"/>
      <c r="J455" s="56"/>
      <c r="K455" s="41"/>
    </row>
    <row r="456" spans="1:11" hidden="1">
      <c r="A456" s="60"/>
      <c r="B456" s="93" t="s">
        <v>425</v>
      </c>
      <c r="C456" s="94" t="s">
        <v>424</v>
      </c>
      <c r="D456" s="41"/>
      <c r="E456" s="241">
        <f>8+90+2</f>
        <v>100</v>
      </c>
      <c r="F456" s="41"/>
      <c r="G456" s="41"/>
      <c r="H456" s="41"/>
      <c r="I456" s="56"/>
      <c r="J456" s="56"/>
      <c r="K456" s="41"/>
    </row>
    <row r="457" spans="1:11" hidden="1">
      <c r="A457" s="60"/>
      <c r="B457" s="93" t="s">
        <v>426</v>
      </c>
      <c r="C457" s="94" t="s">
        <v>55</v>
      </c>
      <c r="D457" s="41"/>
      <c r="E457" s="241">
        <v>30</v>
      </c>
      <c r="F457" s="41"/>
      <c r="G457" s="41"/>
      <c r="H457" s="41"/>
      <c r="I457" s="56"/>
      <c r="J457" s="56"/>
      <c r="K457" s="41"/>
    </row>
    <row r="458" spans="1:11" s="2" customFormat="1" ht="37.5" hidden="1">
      <c r="A458" s="96"/>
      <c r="B458" s="158" t="s">
        <v>427</v>
      </c>
      <c r="C458" s="96" t="s">
        <v>24</v>
      </c>
      <c r="D458" s="159">
        <v>100</v>
      </c>
      <c r="E458" s="242">
        <v>100</v>
      </c>
      <c r="F458" s="159"/>
      <c r="G458" s="159">
        <v>100</v>
      </c>
      <c r="H458" s="159">
        <v>100</v>
      </c>
      <c r="I458" s="160">
        <f>+G458/D458*100</f>
        <v>100</v>
      </c>
      <c r="J458" s="160">
        <f>+G458/E458*100</f>
        <v>100</v>
      </c>
      <c r="K458" s="159"/>
    </row>
    <row r="459" spans="1:11" s="2" customFormat="1" ht="37.5" hidden="1">
      <c r="A459" s="96"/>
      <c r="B459" s="158" t="s">
        <v>428</v>
      </c>
      <c r="C459" s="96" t="s">
        <v>24</v>
      </c>
      <c r="D459" s="159">
        <v>41.67</v>
      </c>
      <c r="E459" s="242">
        <v>41.67</v>
      </c>
      <c r="F459" s="159"/>
      <c r="G459" s="159">
        <v>41.6</v>
      </c>
      <c r="H459" s="159">
        <v>58.3</v>
      </c>
      <c r="I459" s="160">
        <f>+G459/D459*100</f>
        <v>99.832013438924889</v>
      </c>
      <c r="J459" s="160">
        <f>+G459/E459*100</f>
        <v>99.832013438924889</v>
      </c>
      <c r="K459" s="159"/>
    </row>
    <row r="460" spans="1:11" s="2" customFormat="1" ht="39" hidden="1">
      <c r="A460" s="96"/>
      <c r="B460" s="180" t="s">
        <v>429</v>
      </c>
      <c r="C460" s="181" t="s">
        <v>24</v>
      </c>
      <c r="D460" s="159">
        <v>100</v>
      </c>
      <c r="E460" s="242">
        <v>100</v>
      </c>
      <c r="F460" s="159"/>
      <c r="G460" s="159">
        <v>100</v>
      </c>
      <c r="H460" s="159">
        <v>100</v>
      </c>
      <c r="I460" s="160">
        <f>+G460/D460*100</f>
        <v>100</v>
      </c>
      <c r="J460" s="160">
        <f>+G460/E460*100</f>
        <v>100</v>
      </c>
      <c r="K460" s="159"/>
    </row>
    <row r="461" spans="1:11" s="2" customFormat="1" ht="19.5" hidden="1">
      <c r="A461" s="96"/>
      <c r="B461" s="184" t="s">
        <v>430</v>
      </c>
      <c r="C461" s="181" t="s">
        <v>24</v>
      </c>
      <c r="D461" s="159">
        <v>100</v>
      </c>
      <c r="E461" s="243">
        <v>100</v>
      </c>
      <c r="F461" s="159"/>
      <c r="G461" s="159">
        <v>100</v>
      </c>
      <c r="H461" s="159">
        <v>100</v>
      </c>
      <c r="I461" s="160">
        <f>+G461/D461*100</f>
        <v>100</v>
      </c>
      <c r="J461" s="160">
        <f>+G461/E461*100</f>
        <v>100</v>
      </c>
      <c r="K461" s="159"/>
    </row>
    <row r="462" spans="1:11" hidden="1">
      <c r="A462" s="90"/>
      <c r="B462" s="91" t="s">
        <v>431</v>
      </c>
      <c r="C462" s="90"/>
      <c r="D462" s="41"/>
      <c r="E462" s="244"/>
      <c r="F462" s="41"/>
      <c r="G462" s="41"/>
      <c r="H462" s="41"/>
      <c r="I462" s="56"/>
      <c r="J462" s="56"/>
      <c r="K462" s="41"/>
    </row>
    <row r="463" spans="1:11" s="2" customFormat="1" ht="19.5" hidden="1">
      <c r="A463" s="90"/>
      <c r="B463" s="158" t="s">
        <v>432</v>
      </c>
      <c r="C463" s="181" t="s">
        <v>433</v>
      </c>
      <c r="D463" s="98">
        <v>9</v>
      </c>
      <c r="E463" s="242">
        <v>9</v>
      </c>
      <c r="F463" s="98"/>
      <c r="G463" s="99">
        <v>9</v>
      </c>
      <c r="H463" s="99">
        <v>10</v>
      </c>
      <c r="I463" s="99">
        <f t="shared" ref="I463:I471" si="28">+G463/D463*100</f>
        <v>100</v>
      </c>
      <c r="J463" s="99">
        <f t="shared" ref="J463:J471" si="29">+G463/E463*100</f>
        <v>100</v>
      </c>
      <c r="K463" s="98"/>
    </row>
    <row r="464" spans="1:11" hidden="1">
      <c r="A464" s="60"/>
      <c r="B464" s="179" t="s">
        <v>434</v>
      </c>
      <c r="C464" s="182"/>
      <c r="D464" s="41">
        <v>2</v>
      </c>
      <c r="E464" s="240">
        <v>0</v>
      </c>
      <c r="F464" s="41"/>
      <c r="G464" s="56">
        <v>0</v>
      </c>
      <c r="H464" s="56">
        <v>1</v>
      </c>
      <c r="I464" s="56">
        <f t="shared" si="28"/>
        <v>0</v>
      </c>
      <c r="J464" s="56"/>
      <c r="K464" s="41"/>
    </row>
    <row r="465" spans="1:11" hidden="1">
      <c r="A465" s="60"/>
      <c r="B465" s="179" t="s">
        <v>435</v>
      </c>
      <c r="C465" s="182" t="s">
        <v>24</v>
      </c>
      <c r="D465" s="41">
        <v>75</v>
      </c>
      <c r="E465" s="240">
        <f>9/12%</f>
        <v>75</v>
      </c>
      <c r="F465" s="41"/>
      <c r="G465" s="42">
        <v>75</v>
      </c>
      <c r="H465" s="42">
        <v>83.333333333333343</v>
      </c>
      <c r="I465" s="56">
        <f t="shared" si="28"/>
        <v>100</v>
      </c>
      <c r="J465" s="56">
        <f t="shared" si="29"/>
        <v>100</v>
      </c>
      <c r="K465" s="41"/>
    </row>
    <row r="466" spans="1:11" s="7" customFormat="1" ht="37.5" hidden="1">
      <c r="A466" s="89"/>
      <c r="B466" s="158" t="s">
        <v>436</v>
      </c>
      <c r="C466" s="89" t="s">
        <v>437</v>
      </c>
      <c r="D466" s="159">
        <v>18.22</v>
      </c>
      <c r="E466" s="283">
        <v>18</v>
      </c>
      <c r="F466" s="159"/>
      <c r="G466" s="290">
        <v>28</v>
      </c>
      <c r="H466" s="290">
        <v>24.832214765100673</v>
      </c>
      <c r="I466" s="160">
        <f t="shared" si="28"/>
        <v>153.67727771679475</v>
      </c>
      <c r="J466" s="160">
        <f t="shared" si="29"/>
        <v>155.55555555555557</v>
      </c>
      <c r="K466" s="159"/>
    </row>
    <row r="467" spans="1:11" s="7" customFormat="1" ht="37.5" hidden="1">
      <c r="A467" s="89"/>
      <c r="B467" s="158" t="s">
        <v>438</v>
      </c>
      <c r="C467" s="89" t="s">
        <v>437</v>
      </c>
      <c r="D467" s="159">
        <v>39.5</v>
      </c>
      <c r="E467" s="283">
        <v>26</v>
      </c>
      <c r="F467" s="159"/>
      <c r="G467" s="290">
        <v>33.333333333333336</v>
      </c>
      <c r="H467" s="290">
        <v>30.201342281879196</v>
      </c>
      <c r="I467" s="160">
        <f t="shared" si="28"/>
        <v>84.388185654008439</v>
      </c>
      <c r="J467" s="160">
        <f t="shared" si="29"/>
        <v>128.2051282051282</v>
      </c>
      <c r="K467" s="159"/>
    </row>
    <row r="468" spans="1:11" s="7" customFormat="1" hidden="1">
      <c r="A468" s="89"/>
      <c r="B468" s="158" t="s">
        <v>439</v>
      </c>
      <c r="C468" s="89" t="s">
        <v>24</v>
      </c>
      <c r="D468" s="159">
        <v>19.7</v>
      </c>
      <c r="E468" s="237">
        <v>19.2</v>
      </c>
      <c r="F468" s="159"/>
      <c r="G468" s="290">
        <v>19.309999999999999</v>
      </c>
      <c r="H468" s="290">
        <v>19</v>
      </c>
      <c r="I468" s="160">
        <f t="shared" si="28"/>
        <v>98.020304568527919</v>
      </c>
      <c r="J468" s="160">
        <f t="shared" si="29"/>
        <v>100.57291666666666</v>
      </c>
      <c r="K468" s="159"/>
    </row>
    <row r="469" spans="1:11" s="7" customFormat="1" ht="37.5" hidden="1">
      <c r="A469" s="89"/>
      <c r="B469" s="158" t="s">
        <v>440</v>
      </c>
      <c r="C469" s="96" t="s">
        <v>24</v>
      </c>
      <c r="D469" s="159">
        <v>94.8</v>
      </c>
      <c r="E469" s="237">
        <v>95</v>
      </c>
      <c r="F469" s="159"/>
      <c r="G469" s="290">
        <v>95.4</v>
      </c>
      <c r="H469" s="290">
        <v>95</v>
      </c>
      <c r="I469" s="160">
        <f t="shared" si="28"/>
        <v>100.63291139240506</v>
      </c>
      <c r="J469" s="160">
        <f t="shared" si="29"/>
        <v>100.42105263157895</v>
      </c>
      <c r="K469" s="159"/>
    </row>
    <row r="470" spans="1:11" s="7" customFormat="1" hidden="1">
      <c r="A470" s="89"/>
      <c r="B470" s="158" t="s">
        <v>441</v>
      </c>
      <c r="C470" s="96" t="s">
        <v>24</v>
      </c>
      <c r="D470" s="159">
        <v>95.33</v>
      </c>
      <c r="E470" s="283">
        <v>95.5</v>
      </c>
      <c r="F470" s="159"/>
      <c r="G470" s="290">
        <v>76.953642384105962</v>
      </c>
      <c r="H470" s="290">
        <v>70</v>
      </c>
      <c r="I470" s="160">
        <f t="shared" si="28"/>
        <v>80.72342639683832</v>
      </c>
      <c r="J470" s="160">
        <f t="shared" si="29"/>
        <v>80.579730245137142</v>
      </c>
      <c r="K470" s="159"/>
    </row>
    <row r="471" spans="1:11" s="7" customFormat="1" hidden="1">
      <c r="A471" s="89"/>
      <c r="B471" s="158" t="s">
        <v>442</v>
      </c>
      <c r="C471" s="96" t="s">
        <v>24</v>
      </c>
      <c r="D471" s="159">
        <v>82.87</v>
      </c>
      <c r="E471" s="283">
        <v>83</v>
      </c>
      <c r="F471" s="159"/>
      <c r="G471" s="290">
        <v>83.11258278145695</v>
      </c>
      <c r="H471" s="290">
        <v>75</v>
      </c>
      <c r="I471" s="160">
        <f t="shared" si="28"/>
        <v>100.29272689930848</v>
      </c>
      <c r="J471" s="160">
        <f t="shared" si="29"/>
        <v>100.13564190536981</v>
      </c>
      <c r="K471" s="159"/>
    </row>
    <row r="472" spans="1:11" s="2" customFormat="1" hidden="1">
      <c r="A472" s="90"/>
      <c r="B472" s="158" t="s">
        <v>443</v>
      </c>
      <c r="C472" s="96"/>
      <c r="D472" s="98"/>
      <c r="E472" s="244"/>
      <c r="F472" s="98"/>
      <c r="G472" s="106"/>
      <c r="H472" s="106"/>
      <c r="I472" s="99"/>
      <c r="J472" s="99"/>
      <c r="K472" s="98"/>
    </row>
    <row r="473" spans="1:11" hidden="1">
      <c r="A473" s="60"/>
      <c r="B473" s="179" t="s">
        <v>444</v>
      </c>
      <c r="C473" s="182" t="s">
        <v>24</v>
      </c>
      <c r="D473" s="41"/>
      <c r="E473" s="245">
        <v>1.6</v>
      </c>
      <c r="F473" s="41"/>
      <c r="G473" s="42">
        <v>0.41</v>
      </c>
      <c r="H473" s="42">
        <v>0.75</v>
      </c>
      <c r="I473" s="56"/>
      <c r="J473" s="56">
        <f>+G473/E473*100</f>
        <v>25.624999999999996</v>
      </c>
      <c r="K473" s="41"/>
    </row>
    <row r="474" spans="1:11" hidden="1">
      <c r="A474" s="60"/>
      <c r="B474" s="179" t="s">
        <v>445</v>
      </c>
      <c r="C474" s="182" t="s">
        <v>24</v>
      </c>
      <c r="D474" s="41"/>
      <c r="E474" s="245">
        <v>40.24</v>
      </c>
      <c r="F474" s="41"/>
      <c r="G474" s="42">
        <v>27.63</v>
      </c>
      <c r="H474" s="42">
        <v>28.5</v>
      </c>
      <c r="I474" s="56"/>
      <c r="J474" s="56">
        <f>+G474/E474*100</f>
        <v>68.663021868787268</v>
      </c>
      <c r="K474" s="41"/>
    </row>
    <row r="475" spans="1:11" hidden="1">
      <c r="A475" s="60"/>
      <c r="B475" s="179" t="s">
        <v>446</v>
      </c>
      <c r="C475" s="182" t="s">
        <v>24</v>
      </c>
      <c r="D475" s="64">
        <v>0.5</v>
      </c>
      <c r="E475" s="246">
        <v>0.28000000000000003</v>
      </c>
      <c r="F475" s="41"/>
      <c r="G475" s="42">
        <v>0.31</v>
      </c>
      <c r="H475" s="42">
        <v>0.3</v>
      </c>
      <c r="I475" s="56">
        <f>+G475/D475*100</f>
        <v>62</v>
      </c>
      <c r="J475" s="56">
        <f>+G475/E475*100</f>
        <v>110.71428571428569</v>
      </c>
      <c r="K475" s="41"/>
    </row>
    <row r="476" spans="1:11" hidden="1">
      <c r="A476" s="90"/>
      <c r="B476" s="158" t="s">
        <v>447</v>
      </c>
      <c r="C476" s="96"/>
      <c r="D476" s="41"/>
      <c r="E476" s="244"/>
      <c r="F476" s="41"/>
      <c r="G476" s="41"/>
      <c r="H476" s="41"/>
      <c r="I476" s="56"/>
      <c r="J476" s="56"/>
      <c r="K476" s="41"/>
    </row>
    <row r="477" spans="1:11" s="2" customFormat="1" hidden="1">
      <c r="A477" s="90"/>
      <c r="B477" s="158" t="s">
        <v>448</v>
      </c>
      <c r="C477" s="96"/>
      <c r="D477" s="98"/>
      <c r="E477" s="244"/>
      <c r="F477" s="98"/>
      <c r="G477" s="98"/>
      <c r="H477" s="98"/>
      <c r="I477" s="99"/>
      <c r="J477" s="99"/>
      <c r="K477" s="98"/>
    </row>
    <row r="478" spans="1:11" hidden="1">
      <c r="A478" s="60"/>
      <c r="B478" s="93" t="s">
        <v>449</v>
      </c>
      <c r="C478" s="94" t="s">
        <v>55</v>
      </c>
      <c r="D478" s="41">
        <v>2</v>
      </c>
      <c r="E478" s="255">
        <v>3</v>
      </c>
      <c r="F478" s="41"/>
      <c r="G478" s="56">
        <v>4</v>
      </c>
      <c r="H478" s="56">
        <v>6</v>
      </c>
      <c r="I478" s="56">
        <f>+G478/D478*100</f>
        <v>200</v>
      </c>
      <c r="J478" s="56">
        <f>+G478/E478*100</f>
        <v>133.33333333333331</v>
      </c>
      <c r="K478" s="41"/>
    </row>
    <row r="479" spans="1:11" hidden="1">
      <c r="A479" s="60"/>
      <c r="B479" s="93" t="s">
        <v>450</v>
      </c>
      <c r="C479" s="94" t="s">
        <v>55</v>
      </c>
      <c r="D479" s="41">
        <v>1</v>
      </c>
      <c r="E479" s="255">
        <v>15</v>
      </c>
      <c r="F479" s="41"/>
      <c r="G479" s="56">
        <v>17</v>
      </c>
      <c r="H479" s="56">
        <v>22</v>
      </c>
      <c r="I479" s="56">
        <f>+G479/D479*100</f>
        <v>1700</v>
      </c>
      <c r="J479" s="56">
        <f>+G479/E479*100</f>
        <v>113.33333333333333</v>
      </c>
      <c r="K479" s="41"/>
    </row>
    <row r="480" spans="1:11" hidden="1">
      <c r="A480" s="60"/>
      <c r="B480" s="93" t="s">
        <v>451</v>
      </c>
      <c r="C480" s="94" t="s">
        <v>55</v>
      </c>
      <c r="D480" s="41">
        <v>4</v>
      </c>
      <c r="E480" s="255">
        <v>10</v>
      </c>
      <c r="F480" s="41"/>
      <c r="G480" s="56">
        <v>9</v>
      </c>
      <c r="H480" s="56">
        <v>20</v>
      </c>
      <c r="I480" s="56">
        <f>+G480/D480*100</f>
        <v>225</v>
      </c>
      <c r="J480" s="56">
        <f>+G480/E480*100</f>
        <v>90</v>
      </c>
      <c r="K480" s="41"/>
    </row>
    <row r="481" spans="1:11" s="3" customFormat="1" hidden="1">
      <c r="A481" s="40"/>
      <c r="B481" s="40" t="str">
        <f>UPPER("Giáo dục &amp; Đào tạo")</f>
        <v>GIÁO DỤC &amp; ĐÀO TẠO</v>
      </c>
      <c r="C481" s="40"/>
      <c r="D481" s="40"/>
      <c r="E481" s="232"/>
      <c r="F481" s="40"/>
      <c r="G481" s="234"/>
      <c r="H481" s="234"/>
      <c r="I481" s="234"/>
      <c r="J481" s="234"/>
      <c r="K481" s="40"/>
    </row>
    <row r="482" spans="1:11" hidden="1">
      <c r="A482" s="97"/>
      <c r="B482" s="185" t="str">
        <f>UPPER("TS học sinh có mặt đầu năm")</f>
        <v>TS HỌC SINH CÓ MẶT ĐẦU NĂM</v>
      </c>
      <c r="C482" s="97" t="s">
        <v>453</v>
      </c>
      <c r="D482" s="160">
        <v>19376</v>
      </c>
      <c r="E482" s="276">
        <v>20187</v>
      </c>
      <c r="F482" s="41"/>
      <c r="G482" s="271">
        <v>20150</v>
      </c>
      <c r="H482" s="271">
        <v>20474</v>
      </c>
      <c r="I482" s="56">
        <f t="shared" ref="I482:I487" si="30">+G482/D482*100</f>
        <v>103.99463253509495</v>
      </c>
      <c r="J482" s="56">
        <f t="shared" ref="J482:J487" si="31">+G482/E482*100</f>
        <v>99.816713726655763</v>
      </c>
      <c r="K482" s="41"/>
    </row>
    <row r="483" spans="1:11" s="2" customFormat="1" hidden="1">
      <c r="A483" s="97"/>
      <c r="B483" s="185" t="s">
        <v>454</v>
      </c>
      <c r="C483" s="97" t="s">
        <v>455</v>
      </c>
      <c r="D483" s="160">
        <v>5425</v>
      </c>
      <c r="E483" s="277">
        <v>5647</v>
      </c>
      <c r="F483" s="98"/>
      <c r="G483" s="271">
        <v>5862</v>
      </c>
      <c r="H483" s="271">
        <v>5683</v>
      </c>
      <c r="I483" s="99">
        <f t="shared" si="30"/>
        <v>108.05529953917051</v>
      </c>
      <c r="J483" s="99">
        <f t="shared" si="31"/>
        <v>103.80733132636799</v>
      </c>
      <c r="K483" s="98"/>
    </row>
    <row r="484" spans="1:11" hidden="1">
      <c r="A484" s="100"/>
      <c r="B484" s="186" t="s">
        <v>456</v>
      </c>
      <c r="C484" s="100" t="s">
        <v>455</v>
      </c>
      <c r="D484" s="162">
        <v>527</v>
      </c>
      <c r="E484" s="272">
        <v>659</v>
      </c>
      <c r="F484" s="41"/>
      <c r="G484" s="41">
        <v>807</v>
      </c>
      <c r="H484" s="41">
        <v>820</v>
      </c>
      <c r="I484" s="56">
        <f t="shared" si="30"/>
        <v>153.13092979127134</v>
      </c>
      <c r="J484" s="56">
        <f t="shared" si="31"/>
        <v>122.45827010622155</v>
      </c>
      <c r="K484" s="41"/>
    </row>
    <row r="485" spans="1:11" hidden="1">
      <c r="A485" s="100"/>
      <c r="B485" s="186" t="s">
        <v>457</v>
      </c>
      <c r="C485" s="100" t="s">
        <v>455</v>
      </c>
      <c r="D485" s="162">
        <v>4898</v>
      </c>
      <c r="E485" s="272">
        <v>4988</v>
      </c>
      <c r="F485" s="41"/>
      <c r="G485" s="228">
        <v>5055</v>
      </c>
      <c r="H485" s="228">
        <v>4863</v>
      </c>
      <c r="I485" s="56">
        <f t="shared" si="30"/>
        <v>103.2053899550837</v>
      </c>
      <c r="J485" s="56">
        <f t="shared" si="31"/>
        <v>101.34322373696874</v>
      </c>
      <c r="K485" s="41"/>
    </row>
    <row r="486" spans="1:11" hidden="1">
      <c r="A486" s="97"/>
      <c r="B486" s="185" t="s">
        <v>458</v>
      </c>
      <c r="C486" s="97" t="s">
        <v>453</v>
      </c>
      <c r="D486" s="160">
        <v>13811</v>
      </c>
      <c r="E486" s="274">
        <v>14410</v>
      </c>
      <c r="F486" s="41"/>
      <c r="G486" s="271">
        <v>14288</v>
      </c>
      <c r="H486" s="271">
        <v>14791</v>
      </c>
      <c r="I486" s="56">
        <f t="shared" si="30"/>
        <v>103.45376873506625</v>
      </c>
      <c r="J486" s="56">
        <f t="shared" si="31"/>
        <v>99.153365718251223</v>
      </c>
      <c r="K486" s="41"/>
    </row>
    <row r="487" spans="1:11" hidden="1">
      <c r="A487" s="100"/>
      <c r="B487" s="176" t="s">
        <v>459</v>
      </c>
      <c r="C487" s="100" t="s">
        <v>453</v>
      </c>
      <c r="D487" s="162">
        <v>250</v>
      </c>
      <c r="E487" s="272">
        <v>250</v>
      </c>
      <c r="F487" s="41"/>
      <c r="G487" s="41">
        <v>250</v>
      </c>
      <c r="H487" s="41">
        <v>250</v>
      </c>
      <c r="I487" s="56">
        <f t="shared" si="30"/>
        <v>100</v>
      </c>
      <c r="J487" s="56">
        <f t="shared" si="31"/>
        <v>100</v>
      </c>
      <c r="K487" s="41"/>
    </row>
    <row r="488" spans="1:11" hidden="1">
      <c r="A488" s="100"/>
      <c r="B488" s="177" t="s">
        <v>460</v>
      </c>
      <c r="C488" s="100"/>
      <c r="D488" s="162"/>
      <c r="E488" s="272"/>
      <c r="F488" s="41"/>
      <c r="G488" s="41"/>
      <c r="H488" s="41"/>
      <c r="I488" s="56"/>
      <c r="J488" s="56"/>
      <c r="K488" s="41"/>
    </row>
    <row r="489" spans="1:11" hidden="1">
      <c r="A489" s="100"/>
      <c r="B489" s="186" t="s">
        <v>461</v>
      </c>
      <c r="C489" s="100" t="s">
        <v>453</v>
      </c>
      <c r="D489" s="162">
        <v>7481</v>
      </c>
      <c r="E489" s="272">
        <v>7583</v>
      </c>
      <c r="F489" s="41"/>
      <c r="G489" s="228">
        <v>7520</v>
      </c>
      <c r="H489" s="228">
        <v>7755</v>
      </c>
      <c r="I489" s="56">
        <f t="shared" ref="I489:I495" si="32">+G489/D489*100</f>
        <v>100.52132067905359</v>
      </c>
      <c r="J489" s="56">
        <f t="shared" ref="J489:J495" si="33">+G489/E489*100</f>
        <v>99.169194250296727</v>
      </c>
      <c r="K489" s="41"/>
    </row>
    <row r="490" spans="1:11" hidden="1">
      <c r="A490" s="100"/>
      <c r="B490" s="177" t="s">
        <v>462</v>
      </c>
      <c r="C490" s="100" t="s">
        <v>453</v>
      </c>
      <c r="D490" s="162">
        <v>980</v>
      </c>
      <c r="E490" s="272">
        <v>3009</v>
      </c>
      <c r="F490" s="41"/>
      <c r="G490" s="228">
        <v>1308</v>
      </c>
      <c r="H490" s="228">
        <v>1278</v>
      </c>
      <c r="I490" s="56">
        <f t="shared" si="32"/>
        <v>133.46938775510205</v>
      </c>
      <c r="J490" s="56">
        <f t="shared" si="33"/>
        <v>43.469591226321036</v>
      </c>
      <c r="K490" s="41"/>
    </row>
    <row r="491" spans="1:11" hidden="1">
      <c r="A491" s="100"/>
      <c r="B491" s="186" t="s">
        <v>463</v>
      </c>
      <c r="C491" s="100" t="s">
        <v>453</v>
      </c>
      <c r="D491" s="162">
        <v>5052</v>
      </c>
      <c r="E491" s="272">
        <v>5281</v>
      </c>
      <c r="F491" s="41"/>
      <c r="G491" s="228">
        <v>5182</v>
      </c>
      <c r="H491" s="228">
        <v>5372</v>
      </c>
      <c r="I491" s="56">
        <f t="shared" si="32"/>
        <v>102.57323832145684</v>
      </c>
      <c r="J491" s="56">
        <f t="shared" si="33"/>
        <v>98.125355046392727</v>
      </c>
      <c r="K491" s="41"/>
    </row>
    <row r="492" spans="1:11" hidden="1">
      <c r="A492" s="100"/>
      <c r="B492" s="177" t="s">
        <v>464</v>
      </c>
      <c r="C492" s="100" t="s">
        <v>453</v>
      </c>
      <c r="D492" s="162">
        <v>711</v>
      </c>
      <c r="E492" s="272">
        <v>1293</v>
      </c>
      <c r="F492" s="41"/>
      <c r="G492" s="228">
        <v>1066</v>
      </c>
      <c r="H492" s="228">
        <v>1466</v>
      </c>
      <c r="I492" s="56">
        <f t="shared" si="32"/>
        <v>149.92967651195499</v>
      </c>
      <c r="J492" s="56">
        <f t="shared" si="33"/>
        <v>82.443928847641146</v>
      </c>
      <c r="K492" s="41"/>
    </row>
    <row r="493" spans="1:11" hidden="1">
      <c r="A493" s="100"/>
      <c r="B493" s="186" t="s">
        <v>465</v>
      </c>
      <c r="C493" s="100" t="s">
        <v>453</v>
      </c>
      <c r="D493" s="162">
        <v>1278</v>
      </c>
      <c r="E493" s="272">
        <v>1546</v>
      </c>
      <c r="F493" s="41"/>
      <c r="G493" s="228">
        <v>1260</v>
      </c>
      <c r="H493" s="228">
        <v>1334</v>
      </c>
      <c r="I493" s="56">
        <f t="shared" si="32"/>
        <v>98.591549295774655</v>
      </c>
      <c r="J493" s="56">
        <f t="shared" si="33"/>
        <v>81.5006468305304</v>
      </c>
      <c r="K493" s="41"/>
    </row>
    <row r="494" spans="1:11" s="2" customFormat="1" hidden="1">
      <c r="A494" s="97"/>
      <c r="B494" s="187" t="s">
        <v>466</v>
      </c>
      <c r="C494" s="97" t="s">
        <v>453</v>
      </c>
      <c r="D494" s="160">
        <v>140</v>
      </c>
      <c r="E494" s="274">
        <v>130</v>
      </c>
      <c r="F494" s="99"/>
      <c r="G494" s="99">
        <v>76</v>
      </c>
      <c r="H494" s="98">
        <v>80</v>
      </c>
      <c r="I494" s="99">
        <f t="shared" si="32"/>
        <v>54.285714285714285</v>
      </c>
      <c r="J494" s="99">
        <f t="shared" si="33"/>
        <v>58.461538461538467</v>
      </c>
      <c r="K494" s="98"/>
    </row>
    <row r="495" spans="1:11" hidden="1">
      <c r="A495" s="97"/>
      <c r="B495" s="185" t="str">
        <f>UPPER("TS học sinh là dân tộc thiểu số")</f>
        <v>TS HỌC SINH LÀ DÂN TỘC THIỂU SỐ</v>
      </c>
      <c r="C495" s="97" t="s">
        <v>453</v>
      </c>
      <c r="D495" s="160">
        <v>15949</v>
      </c>
      <c r="E495" s="275">
        <v>16575</v>
      </c>
      <c r="F495" s="98"/>
      <c r="G495" s="271">
        <v>17329</v>
      </c>
      <c r="H495" s="271">
        <v>17660</v>
      </c>
      <c r="I495" s="56">
        <f t="shared" si="32"/>
        <v>108.65258009906577</v>
      </c>
      <c r="J495" s="56">
        <f t="shared" si="33"/>
        <v>104.54901960784314</v>
      </c>
      <c r="K495" s="41"/>
    </row>
    <row r="496" spans="1:11" hidden="1">
      <c r="A496" s="100"/>
      <c r="B496" s="176" t="s">
        <v>467</v>
      </c>
      <c r="C496" s="100"/>
      <c r="D496" s="162"/>
      <c r="E496" s="247"/>
      <c r="F496" s="41"/>
      <c r="G496" s="41"/>
      <c r="H496" s="41"/>
      <c r="I496" s="56"/>
      <c r="J496" s="56"/>
      <c r="K496" s="41"/>
    </row>
    <row r="497" spans="1:11" hidden="1">
      <c r="A497" s="100"/>
      <c r="B497" s="186" t="s">
        <v>468</v>
      </c>
      <c r="C497" s="100" t="s">
        <v>453</v>
      </c>
      <c r="D497" s="162">
        <v>4572</v>
      </c>
      <c r="E497" s="272">
        <v>4638</v>
      </c>
      <c r="F497" s="41"/>
      <c r="G497" s="162">
        <v>4936</v>
      </c>
      <c r="H497" s="41">
        <v>4802</v>
      </c>
      <c r="I497" s="56">
        <f>+G497/D497*100</f>
        <v>107.96150481189852</v>
      </c>
      <c r="J497" s="56">
        <f>+G497/E497*100</f>
        <v>106.42518326865027</v>
      </c>
      <c r="K497" s="41"/>
    </row>
    <row r="498" spans="1:11" hidden="1">
      <c r="A498" s="100"/>
      <c r="B498" s="186" t="s">
        <v>469</v>
      </c>
      <c r="C498" s="100" t="s">
        <v>453</v>
      </c>
      <c r="D498" s="162">
        <v>5777</v>
      </c>
      <c r="E498" s="272">
        <v>5855</v>
      </c>
      <c r="F498" s="41"/>
      <c r="G498" s="162">
        <v>6711</v>
      </c>
      <c r="H498" s="41">
        <v>6926</v>
      </c>
      <c r="I498" s="56">
        <f>+G498/D498*100</f>
        <v>116.16756101782933</v>
      </c>
      <c r="J498" s="56">
        <f>+G498/E498*100</f>
        <v>114.61998292058071</v>
      </c>
      <c r="K498" s="41"/>
    </row>
    <row r="499" spans="1:11" hidden="1">
      <c r="A499" s="100"/>
      <c r="B499" s="186" t="s">
        <v>470</v>
      </c>
      <c r="C499" s="100" t="s">
        <v>453</v>
      </c>
      <c r="D499" s="162">
        <v>4623</v>
      </c>
      <c r="E499" s="272">
        <v>4831</v>
      </c>
      <c r="F499" s="41"/>
      <c r="G499" s="162">
        <v>4691</v>
      </c>
      <c r="H499" s="41">
        <v>4916</v>
      </c>
      <c r="I499" s="56">
        <f>+G499/D499*100</f>
        <v>101.47090633787583</v>
      </c>
      <c r="J499" s="56">
        <f>+G499/E499*100</f>
        <v>97.102049265162492</v>
      </c>
      <c r="K499" s="41"/>
    </row>
    <row r="500" spans="1:11" hidden="1">
      <c r="A500" s="100"/>
      <c r="B500" s="186" t="s">
        <v>471</v>
      </c>
      <c r="C500" s="100" t="s">
        <v>453</v>
      </c>
      <c r="D500" s="162">
        <v>977</v>
      </c>
      <c r="E500" s="272">
        <v>1251</v>
      </c>
      <c r="F500" s="41"/>
      <c r="G500" s="162">
        <v>991</v>
      </c>
      <c r="H500" s="41">
        <v>1016</v>
      </c>
      <c r="I500" s="56">
        <f>+G500/D500*100</f>
        <v>101.43295803480041</v>
      </c>
      <c r="J500" s="56">
        <f>+G500/E500*100</f>
        <v>79.216626698641093</v>
      </c>
      <c r="K500" s="41"/>
    </row>
    <row r="501" spans="1:11" ht="37.5" hidden="1">
      <c r="A501" s="97"/>
      <c r="B501" s="185" t="str">
        <f>UPPER("Tỉ lệ trẻ em trong độ tuổi đi học mẫu giáo")</f>
        <v>TỈ LỆ TRẺ EM TRONG ĐỘ TUỔI ĐI HỌC MẪU GIÁO</v>
      </c>
      <c r="C501" s="97" t="s">
        <v>24</v>
      </c>
      <c r="D501" s="160">
        <v>99</v>
      </c>
      <c r="E501" s="248">
        <v>99.1</v>
      </c>
      <c r="F501" s="41"/>
      <c r="G501" s="233">
        <v>99.1</v>
      </c>
      <c r="H501" s="159">
        <v>99.6</v>
      </c>
      <c r="I501" s="56">
        <f>+G501/D501*100</f>
        <v>100.10101010101009</v>
      </c>
      <c r="J501" s="56">
        <f>+G501/E501*100</f>
        <v>100</v>
      </c>
      <c r="K501" s="41"/>
    </row>
    <row r="502" spans="1:11" hidden="1">
      <c r="A502" s="97"/>
      <c r="B502" s="185" t="str">
        <f>UPPER("Tỷ lệ trẻ em đi học đúng độ tuổi")</f>
        <v>TỶ LỆ TRẺ EM ĐI HỌC ĐÚNG ĐỘ TUỔI</v>
      </c>
      <c r="C502" s="100"/>
      <c r="D502" s="162"/>
      <c r="E502" s="248"/>
      <c r="F502" s="41"/>
      <c r="G502" s="162"/>
      <c r="H502" s="41"/>
      <c r="I502" s="56"/>
      <c r="J502" s="56"/>
      <c r="K502" s="41"/>
    </row>
    <row r="503" spans="1:11" hidden="1">
      <c r="A503" s="100"/>
      <c r="B503" s="186" t="s">
        <v>469</v>
      </c>
      <c r="C503" s="100" t="s">
        <v>24</v>
      </c>
      <c r="D503" s="162">
        <v>97.5</v>
      </c>
      <c r="E503" s="247">
        <v>99</v>
      </c>
      <c r="F503" s="41"/>
      <c r="G503" s="170">
        <v>98.9</v>
      </c>
      <c r="H503" s="41">
        <v>99</v>
      </c>
      <c r="I503" s="56">
        <f>+G503/D503*100</f>
        <v>101.43589743589745</v>
      </c>
      <c r="J503" s="56">
        <f>+G503/E503*100</f>
        <v>99.89898989898991</v>
      </c>
      <c r="K503" s="41"/>
    </row>
    <row r="504" spans="1:11" hidden="1">
      <c r="A504" s="100"/>
      <c r="B504" s="186" t="s">
        <v>470</v>
      </c>
      <c r="C504" s="100" t="s">
        <v>24</v>
      </c>
      <c r="D504" s="162">
        <v>97.5</v>
      </c>
      <c r="E504" s="247">
        <v>97.5</v>
      </c>
      <c r="F504" s="41"/>
      <c r="G504" s="170">
        <v>94.3</v>
      </c>
      <c r="H504" s="41">
        <v>95</v>
      </c>
      <c r="I504" s="56">
        <f>+G504/D504*100</f>
        <v>96.717948717948715</v>
      </c>
      <c r="J504" s="56">
        <f>+G504/E504*100</f>
        <v>96.717948717948715</v>
      </c>
      <c r="K504" s="41"/>
    </row>
    <row r="505" spans="1:11" hidden="1">
      <c r="A505" s="100"/>
      <c r="B505" s="186" t="s">
        <v>471</v>
      </c>
      <c r="C505" s="100" t="s">
        <v>24</v>
      </c>
      <c r="D505" s="162">
        <v>88</v>
      </c>
      <c r="E505" s="247">
        <v>90</v>
      </c>
      <c r="F505" s="41"/>
      <c r="G505" s="170">
        <v>95.3</v>
      </c>
      <c r="H505" s="41">
        <v>95.3</v>
      </c>
      <c r="I505" s="56">
        <f>+G505/D505*100</f>
        <v>108.29545454545455</v>
      </c>
      <c r="J505" s="56">
        <f>+G505/E505*100</f>
        <v>105.88888888888887</v>
      </c>
      <c r="K505" s="41"/>
    </row>
    <row r="506" spans="1:11" hidden="1">
      <c r="A506" s="97"/>
      <c r="B506" s="185" t="str">
        <f>UPPER("Hướng nghiệp dạy nghề")</f>
        <v>HƯỚNG NGHIỆP DẠY NGHỀ</v>
      </c>
      <c r="C506" s="100" t="s">
        <v>453</v>
      </c>
      <c r="D506" s="162"/>
      <c r="E506" s="248"/>
      <c r="F506" s="41"/>
      <c r="G506" s="41"/>
      <c r="H506" s="41"/>
      <c r="I506" s="56"/>
      <c r="J506" s="56"/>
      <c r="K506" s="41"/>
    </row>
    <row r="507" spans="1:11" hidden="1">
      <c r="A507" s="97"/>
      <c r="B507" s="188" t="str">
        <f>UPPER("Phổ cập giáo dục")</f>
        <v>PHỔ CẬP GIÁO DỤC</v>
      </c>
      <c r="C507" s="100"/>
      <c r="D507" s="162"/>
      <c r="E507" s="248"/>
      <c r="F507" s="41"/>
      <c r="G507" s="41"/>
      <c r="H507" s="41"/>
      <c r="I507" s="56"/>
      <c r="J507" s="56"/>
      <c r="K507" s="41"/>
    </row>
    <row r="508" spans="1:11" s="6" customFormat="1" ht="56.25" hidden="1">
      <c r="A508" s="97"/>
      <c r="B508" s="176" t="s">
        <v>472</v>
      </c>
      <c r="C508" s="100" t="s">
        <v>72</v>
      </c>
      <c r="D508" s="162">
        <v>12</v>
      </c>
      <c r="E508" s="272">
        <v>12</v>
      </c>
      <c r="F508" s="161"/>
      <c r="G508" s="279">
        <v>12</v>
      </c>
      <c r="H508" s="161">
        <v>12</v>
      </c>
      <c r="I508" s="162">
        <f>+G508/D508*100</f>
        <v>100</v>
      </c>
      <c r="J508" s="162">
        <f>+G508/E508*100</f>
        <v>100</v>
      </c>
      <c r="K508" s="161"/>
    </row>
    <row r="509" spans="1:11" hidden="1">
      <c r="A509" s="97"/>
      <c r="B509" s="185" t="str">
        <f>UPPER("Tổng số giáo viên")</f>
        <v>TỔNG SỐ GIÁO VIÊN</v>
      </c>
      <c r="C509" s="97" t="s">
        <v>55</v>
      </c>
      <c r="D509" s="160">
        <v>1483</v>
      </c>
      <c r="E509" s="249">
        <v>1502</v>
      </c>
      <c r="F509" s="41"/>
      <c r="G509" s="273">
        <v>1404</v>
      </c>
      <c r="H509" s="273">
        <v>1481</v>
      </c>
      <c r="I509" s="99">
        <f>+G509/D509*100</f>
        <v>94.672960215778829</v>
      </c>
      <c r="J509" s="99">
        <f>+G509/E509*100</f>
        <v>93.475366178428771</v>
      </c>
      <c r="K509" s="41"/>
    </row>
    <row r="510" spans="1:11" hidden="1">
      <c r="A510" s="100"/>
      <c r="B510" s="176" t="s">
        <v>473</v>
      </c>
      <c r="C510" s="100" t="s">
        <v>24</v>
      </c>
      <c r="D510" s="162">
        <v>99.5</v>
      </c>
      <c r="E510" s="247">
        <v>99.8</v>
      </c>
      <c r="F510" s="41"/>
      <c r="G510" s="296">
        <f>+(G511+G513+G515+G517+G519)/G509*100</f>
        <v>100</v>
      </c>
      <c r="H510" s="296">
        <f>+(H511+H513+H515+H517+H519)/H509*100</f>
        <v>100</v>
      </c>
      <c r="I510" s="56">
        <f>+G510/D510*100</f>
        <v>100.50251256281406</v>
      </c>
      <c r="J510" s="56">
        <f>+G510/E510*100</f>
        <v>100.20040080160322</v>
      </c>
      <c r="K510" s="41"/>
    </row>
    <row r="511" spans="1:11" s="2" customFormat="1" hidden="1">
      <c r="A511" s="97"/>
      <c r="B511" s="185" t="s">
        <v>474</v>
      </c>
      <c r="C511" s="97" t="s">
        <v>55</v>
      </c>
      <c r="D511" s="160">
        <v>444</v>
      </c>
      <c r="E511" s="248">
        <v>454</v>
      </c>
      <c r="F511" s="98"/>
      <c r="G511" s="159">
        <v>407</v>
      </c>
      <c r="H511" s="159">
        <v>437</v>
      </c>
      <c r="I511" s="99">
        <f t="shared" ref="I511:I528" si="34">+G511/D511*100</f>
        <v>91.666666666666657</v>
      </c>
      <c r="J511" s="99">
        <f t="shared" ref="J511:J528" si="35">+G511/E511*100</f>
        <v>89.647577092511014</v>
      </c>
      <c r="K511" s="98"/>
    </row>
    <row r="512" spans="1:11" hidden="1">
      <c r="A512" s="100"/>
      <c r="B512" s="176" t="s">
        <v>473</v>
      </c>
      <c r="C512" s="100" t="s">
        <v>24</v>
      </c>
      <c r="D512" s="162">
        <v>100</v>
      </c>
      <c r="E512" s="247">
        <v>100</v>
      </c>
      <c r="F512" s="41"/>
      <c r="G512" s="161">
        <v>100</v>
      </c>
      <c r="H512" s="161">
        <v>100</v>
      </c>
      <c r="I512" s="56">
        <f t="shared" si="34"/>
        <v>100</v>
      </c>
      <c r="J512" s="56">
        <f t="shared" si="35"/>
        <v>100</v>
      </c>
      <c r="K512" s="41"/>
    </row>
    <row r="513" spans="1:11" s="2" customFormat="1" hidden="1">
      <c r="A513" s="97"/>
      <c r="B513" s="185" t="s">
        <v>475</v>
      </c>
      <c r="C513" s="97" t="s">
        <v>55</v>
      </c>
      <c r="D513" s="160">
        <v>570</v>
      </c>
      <c r="E513" s="248">
        <v>570</v>
      </c>
      <c r="F513" s="98"/>
      <c r="G513" s="159">
        <v>565</v>
      </c>
      <c r="H513" s="159">
        <v>571</v>
      </c>
      <c r="I513" s="99">
        <f t="shared" si="34"/>
        <v>99.122807017543863</v>
      </c>
      <c r="J513" s="99">
        <f t="shared" si="35"/>
        <v>99.122807017543863</v>
      </c>
      <c r="K513" s="98"/>
    </row>
    <row r="514" spans="1:11" hidden="1">
      <c r="A514" s="100"/>
      <c r="B514" s="176" t="s">
        <v>473</v>
      </c>
      <c r="C514" s="100" t="s">
        <v>24</v>
      </c>
      <c r="D514" s="162">
        <v>99.5</v>
      </c>
      <c r="E514" s="247">
        <v>99.6</v>
      </c>
      <c r="F514" s="41"/>
      <c r="G514" s="161">
        <v>99.5</v>
      </c>
      <c r="H514" s="161">
        <v>99.5</v>
      </c>
      <c r="I514" s="56">
        <f t="shared" si="34"/>
        <v>100</v>
      </c>
      <c r="J514" s="56">
        <f t="shared" si="35"/>
        <v>99.899598393574308</v>
      </c>
      <c r="K514" s="41"/>
    </row>
    <row r="515" spans="1:11" s="2" customFormat="1" hidden="1">
      <c r="A515" s="97"/>
      <c r="B515" s="185" t="s">
        <v>476</v>
      </c>
      <c r="C515" s="97" t="s">
        <v>55</v>
      </c>
      <c r="D515" s="160">
        <v>330</v>
      </c>
      <c r="E515" s="250">
        <v>333</v>
      </c>
      <c r="F515" s="98"/>
      <c r="G515" s="159">
        <v>313</v>
      </c>
      <c r="H515" s="159">
        <v>354</v>
      </c>
      <c r="I515" s="99">
        <f t="shared" si="34"/>
        <v>94.848484848484844</v>
      </c>
      <c r="J515" s="99">
        <f t="shared" si="35"/>
        <v>93.993993993993996</v>
      </c>
      <c r="K515" s="98"/>
    </row>
    <row r="516" spans="1:11" hidden="1">
      <c r="A516" s="100"/>
      <c r="B516" s="176" t="s">
        <v>473</v>
      </c>
      <c r="C516" s="100" t="s">
        <v>24</v>
      </c>
      <c r="D516" s="162">
        <v>99.1</v>
      </c>
      <c r="E516" s="247">
        <v>99.1</v>
      </c>
      <c r="F516" s="41"/>
      <c r="G516" s="161">
        <v>97.8</v>
      </c>
      <c r="H516" s="161">
        <v>98.9</v>
      </c>
      <c r="I516" s="56">
        <f t="shared" si="34"/>
        <v>98.688193743693247</v>
      </c>
      <c r="J516" s="56">
        <f t="shared" si="35"/>
        <v>98.688193743693247</v>
      </c>
      <c r="K516" s="41"/>
    </row>
    <row r="517" spans="1:11" s="2" customFormat="1" ht="37.5" hidden="1">
      <c r="A517" s="97"/>
      <c r="B517" s="185" t="s">
        <v>477</v>
      </c>
      <c r="C517" s="97" t="s">
        <v>55</v>
      </c>
      <c r="D517" s="160">
        <v>124</v>
      </c>
      <c r="E517" s="248">
        <v>130</v>
      </c>
      <c r="F517" s="98"/>
      <c r="G517" s="159">
        <v>108</v>
      </c>
      <c r="H517" s="159">
        <v>108</v>
      </c>
      <c r="I517" s="99">
        <f t="shared" si="34"/>
        <v>87.096774193548384</v>
      </c>
      <c r="J517" s="99">
        <f t="shared" si="35"/>
        <v>83.07692307692308</v>
      </c>
      <c r="K517" s="98"/>
    </row>
    <row r="518" spans="1:11" hidden="1">
      <c r="A518" s="100"/>
      <c r="B518" s="176" t="s">
        <v>478</v>
      </c>
      <c r="C518" s="100" t="s">
        <v>24</v>
      </c>
      <c r="D518" s="162">
        <v>100</v>
      </c>
      <c r="E518" s="272">
        <v>100</v>
      </c>
      <c r="F518" s="41"/>
      <c r="G518" s="161">
        <v>100</v>
      </c>
      <c r="H518" s="161">
        <v>100</v>
      </c>
      <c r="I518" s="56">
        <f t="shared" si="34"/>
        <v>100</v>
      </c>
      <c r="J518" s="56">
        <f t="shared" si="35"/>
        <v>100</v>
      </c>
      <c r="K518" s="41"/>
    </row>
    <row r="519" spans="1:11" s="2" customFormat="1" hidden="1">
      <c r="A519" s="97"/>
      <c r="B519" s="185" t="s">
        <v>479</v>
      </c>
      <c r="C519" s="97" t="s">
        <v>55</v>
      </c>
      <c r="D519" s="160">
        <v>15</v>
      </c>
      <c r="E519" s="274">
        <v>15</v>
      </c>
      <c r="F519" s="98"/>
      <c r="G519" s="159">
        <v>11</v>
      </c>
      <c r="H519" s="159">
        <v>11</v>
      </c>
      <c r="I519" s="99">
        <f t="shared" si="34"/>
        <v>73.333333333333329</v>
      </c>
      <c r="J519" s="99">
        <f t="shared" si="35"/>
        <v>73.333333333333329</v>
      </c>
      <c r="K519" s="98"/>
    </row>
    <row r="520" spans="1:11" hidden="1">
      <c r="A520" s="100"/>
      <c r="B520" s="176" t="s">
        <v>478</v>
      </c>
      <c r="C520" s="100" t="s">
        <v>24</v>
      </c>
      <c r="D520" s="162">
        <v>100</v>
      </c>
      <c r="E520" s="272">
        <v>100</v>
      </c>
      <c r="F520" s="41"/>
      <c r="G520" s="161">
        <v>100</v>
      </c>
      <c r="H520" s="161">
        <v>100</v>
      </c>
      <c r="I520" s="56">
        <f t="shared" si="34"/>
        <v>100</v>
      </c>
      <c r="J520" s="56">
        <f t="shared" si="35"/>
        <v>100</v>
      </c>
      <c r="K520" s="41"/>
    </row>
    <row r="521" spans="1:11" hidden="1">
      <c r="A521" s="97"/>
      <c r="B521" s="185" t="str">
        <f>UPPER("Tổng số trường học")</f>
        <v>TỔNG SỐ TRƯỜNG HỌC</v>
      </c>
      <c r="C521" s="100"/>
      <c r="D521" s="160">
        <f>+D522+D523+D524+D525+D526+D527+D528</f>
        <v>55</v>
      </c>
      <c r="E521" s="274">
        <v>54</v>
      </c>
      <c r="F521" s="41"/>
      <c r="G521" s="159">
        <v>54</v>
      </c>
      <c r="H521" s="98">
        <v>53</v>
      </c>
      <c r="I521" s="56">
        <f t="shared" si="34"/>
        <v>98.181818181818187</v>
      </c>
      <c r="J521" s="56">
        <f t="shared" si="35"/>
        <v>100</v>
      </c>
      <c r="K521" s="41"/>
    </row>
    <row r="522" spans="1:11" s="2" customFormat="1" hidden="1">
      <c r="A522" s="97"/>
      <c r="B522" s="185" t="s">
        <v>480</v>
      </c>
      <c r="C522" s="97"/>
      <c r="D522" s="160">
        <v>1</v>
      </c>
      <c r="E522" s="248">
        <v>1</v>
      </c>
      <c r="F522" s="98"/>
      <c r="G522" s="159">
        <v>1</v>
      </c>
      <c r="H522" s="98">
        <v>1</v>
      </c>
      <c r="I522" s="99">
        <f t="shared" si="34"/>
        <v>100</v>
      </c>
      <c r="J522" s="99">
        <f t="shared" si="35"/>
        <v>100</v>
      </c>
      <c r="K522" s="98"/>
    </row>
    <row r="523" spans="1:11" s="2" customFormat="1" hidden="1">
      <c r="A523" s="97"/>
      <c r="B523" s="185" t="s">
        <v>481</v>
      </c>
      <c r="C523" s="97" t="s">
        <v>66</v>
      </c>
      <c r="D523" s="160">
        <v>18</v>
      </c>
      <c r="E523" s="248">
        <v>18</v>
      </c>
      <c r="F523" s="98"/>
      <c r="G523" s="159">
        <v>18</v>
      </c>
      <c r="H523" s="98">
        <v>18</v>
      </c>
      <c r="I523" s="99">
        <f t="shared" si="34"/>
        <v>100</v>
      </c>
      <c r="J523" s="99">
        <f t="shared" si="35"/>
        <v>100</v>
      </c>
      <c r="K523" s="98"/>
    </row>
    <row r="524" spans="1:11" s="2" customFormat="1" hidden="1">
      <c r="A524" s="97"/>
      <c r="B524" s="185" t="s">
        <v>482</v>
      </c>
      <c r="C524" s="97" t="s">
        <v>66</v>
      </c>
      <c r="D524" s="160">
        <v>17</v>
      </c>
      <c r="E524" s="248">
        <v>17</v>
      </c>
      <c r="F524" s="98"/>
      <c r="G524" s="159">
        <v>16</v>
      </c>
      <c r="H524" s="98">
        <v>16</v>
      </c>
      <c r="I524" s="99">
        <f t="shared" si="34"/>
        <v>94.117647058823522</v>
      </c>
      <c r="J524" s="99">
        <f t="shared" si="35"/>
        <v>94.117647058823522</v>
      </c>
      <c r="K524" s="98"/>
    </row>
    <row r="525" spans="1:11" s="2" customFormat="1" hidden="1">
      <c r="A525" s="97"/>
      <c r="B525" s="185" t="s">
        <v>483</v>
      </c>
      <c r="C525" s="97" t="s">
        <v>66</v>
      </c>
      <c r="D525" s="160">
        <v>1</v>
      </c>
      <c r="E525" s="248"/>
      <c r="F525" s="98"/>
      <c r="G525" s="159">
        <v>1</v>
      </c>
      <c r="H525" s="98">
        <v>1</v>
      </c>
      <c r="I525" s="99">
        <f t="shared" si="34"/>
        <v>100</v>
      </c>
      <c r="J525" s="99"/>
      <c r="K525" s="98"/>
    </row>
    <row r="526" spans="1:11" s="2" customFormat="1" hidden="1">
      <c r="A526" s="97"/>
      <c r="B526" s="185" t="s">
        <v>484</v>
      </c>
      <c r="C526" s="97" t="s">
        <v>66</v>
      </c>
      <c r="D526" s="160">
        <v>14</v>
      </c>
      <c r="E526" s="248">
        <v>14</v>
      </c>
      <c r="F526" s="98"/>
      <c r="G526" s="159">
        <v>13</v>
      </c>
      <c r="H526" s="98">
        <v>13</v>
      </c>
      <c r="I526" s="99">
        <f t="shared" si="34"/>
        <v>92.857142857142861</v>
      </c>
      <c r="J526" s="99">
        <f t="shared" si="35"/>
        <v>92.857142857142861</v>
      </c>
      <c r="K526" s="98"/>
    </row>
    <row r="527" spans="1:11" s="2" customFormat="1" hidden="1">
      <c r="A527" s="97"/>
      <c r="B527" s="185" t="s">
        <v>485</v>
      </c>
      <c r="C527" s="97" t="s">
        <v>66</v>
      </c>
      <c r="D527" s="160">
        <v>3</v>
      </c>
      <c r="E527" s="248">
        <v>3</v>
      </c>
      <c r="F527" s="98"/>
      <c r="G527" s="159">
        <v>3</v>
      </c>
      <c r="H527" s="98">
        <v>3</v>
      </c>
      <c r="I527" s="99">
        <f t="shared" si="34"/>
        <v>100</v>
      </c>
      <c r="J527" s="99">
        <f t="shared" si="35"/>
        <v>100</v>
      </c>
      <c r="K527" s="98"/>
    </row>
    <row r="528" spans="1:11" s="2" customFormat="1" hidden="1">
      <c r="A528" s="97"/>
      <c r="B528" s="185" t="s">
        <v>486</v>
      </c>
      <c r="C528" s="97" t="s">
        <v>66</v>
      </c>
      <c r="D528" s="160">
        <v>1</v>
      </c>
      <c r="E528" s="248">
        <v>1</v>
      </c>
      <c r="F528" s="98"/>
      <c r="G528" s="159">
        <v>1</v>
      </c>
      <c r="H528" s="98">
        <v>1</v>
      </c>
      <c r="I528" s="99">
        <f t="shared" si="34"/>
        <v>100</v>
      </c>
      <c r="J528" s="99">
        <f t="shared" si="35"/>
        <v>100</v>
      </c>
      <c r="K528" s="98"/>
    </row>
    <row r="529" spans="1:13" ht="18.75" hidden="1" customHeight="1">
      <c r="A529" s="97"/>
      <c r="B529" s="188" t="s">
        <v>487</v>
      </c>
      <c r="C529" s="97" t="s">
        <v>66</v>
      </c>
      <c r="D529" s="162"/>
      <c r="E529" s="248"/>
      <c r="F529" s="41"/>
      <c r="G529" s="161"/>
      <c r="H529" s="41"/>
      <c r="I529" s="56"/>
      <c r="J529" s="56"/>
      <c r="K529" s="41"/>
    </row>
    <row r="530" spans="1:13" ht="18.75" hidden="1" customHeight="1">
      <c r="A530" s="97"/>
      <c r="B530" s="189" t="s">
        <v>488</v>
      </c>
      <c r="C530" s="100" t="s">
        <v>24</v>
      </c>
      <c r="D530" s="162"/>
      <c r="E530" s="247">
        <v>31.5</v>
      </c>
      <c r="F530" s="41"/>
      <c r="G530" s="161"/>
      <c r="H530" s="41"/>
      <c r="I530" s="56"/>
      <c r="J530" s="56"/>
      <c r="K530" s="41"/>
    </row>
    <row r="531" spans="1:13" ht="18.75" hidden="1" customHeight="1">
      <c r="A531" s="97"/>
      <c r="B531" s="189" t="s">
        <v>489</v>
      </c>
      <c r="C531" s="100" t="s">
        <v>66</v>
      </c>
      <c r="D531" s="162"/>
      <c r="E531" s="247">
        <v>2</v>
      </c>
      <c r="F531" s="41"/>
      <c r="G531" s="161"/>
      <c r="H531" s="41"/>
      <c r="I531" s="56"/>
      <c r="J531" s="56"/>
      <c r="K531" s="41"/>
    </row>
    <row r="532" spans="1:13" ht="18.75" hidden="1" customHeight="1">
      <c r="A532" s="100"/>
      <c r="B532" s="186" t="s">
        <v>490</v>
      </c>
      <c r="C532" s="100" t="s">
        <v>24</v>
      </c>
      <c r="D532" s="162"/>
      <c r="E532" s="247">
        <v>38.9</v>
      </c>
      <c r="F532" s="41"/>
      <c r="G532" s="161"/>
      <c r="H532" s="41"/>
      <c r="I532" s="56"/>
      <c r="J532" s="56"/>
      <c r="K532" s="41"/>
    </row>
    <row r="533" spans="1:13" ht="18.75" hidden="1" customHeight="1">
      <c r="A533" s="100"/>
      <c r="B533" s="186" t="s">
        <v>469</v>
      </c>
      <c r="C533" s="100" t="s">
        <v>24</v>
      </c>
      <c r="D533" s="162"/>
      <c r="E533" s="247">
        <v>35.299999999999997</v>
      </c>
      <c r="F533" s="41"/>
      <c r="G533" s="161"/>
      <c r="H533" s="41"/>
      <c r="I533" s="56"/>
      <c r="J533" s="56"/>
      <c r="K533" s="41"/>
    </row>
    <row r="534" spans="1:13" ht="18.75" hidden="1" customHeight="1">
      <c r="A534" s="100"/>
      <c r="B534" s="186" t="s">
        <v>470</v>
      </c>
      <c r="C534" s="100" t="s">
        <v>24</v>
      </c>
      <c r="D534" s="162"/>
      <c r="E534" s="247">
        <v>21.4</v>
      </c>
      <c r="F534" s="41"/>
      <c r="G534" s="161"/>
      <c r="H534" s="41"/>
      <c r="I534" s="56"/>
      <c r="J534" s="56"/>
      <c r="K534" s="41"/>
    </row>
    <row r="535" spans="1:13" ht="18.75" hidden="1" customHeight="1">
      <c r="A535" s="100"/>
      <c r="B535" s="186" t="s">
        <v>471</v>
      </c>
      <c r="C535" s="100" t="s">
        <v>24</v>
      </c>
      <c r="D535" s="162"/>
      <c r="E535" s="247">
        <v>33.299999999999997</v>
      </c>
      <c r="F535" s="41"/>
      <c r="G535" s="161"/>
      <c r="H535" s="41"/>
      <c r="I535" s="56"/>
      <c r="J535" s="56"/>
      <c r="K535" s="41"/>
    </row>
    <row r="536" spans="1:13" hidden="1">
      <c r="A536" s="97"/>
      <c r="B536" s="185" t="str">
        <f>UPPER("Số trường đạt chuẩn quốc gia")</f>
        <v>SỐ TRƯỜNG ĐẠT CHUẨN QUỐC GIA</v>
      </c>
      <c r="C536" s="97" t="s">
        <v>66</v>
      </c>
      <c r="D536" s="160">
        <v>13</v>
      </c>
      <c r="E536" s="248">
        <v>16</v>
      </c>
      <c r="F536" s="41"/>
      <c r="G536" s="161">
        <v>15</v>
      </c>
      <c r="H536" s="41">
        <v>22</v>
      </c>
      <c r="I536" s="56">
        <f>+G536/D536*100</f>
        <v>115.38461538461537</v>
      </c>
      <c r="J536" s="56">
        <f>+G536/E536*100</f>
        <v>93.75</v>
      </c>
      <c r="K536" s="41"/>
      <c r="M536" s="1">
        <f>22/53</f>
        <v>0.41509433962264153</v>
      </c>
    </row>
    <row r="537" spans="1:13" hidden="1">
      <c r="A537" s="100"/>
      <c r="B537" s="186" t="s">
        <v>488</v>
      </c>
      <c r="C537" s="100" t="s">
        <v>24</v>
      </c>
      <c r="D537" s="162">
        <v>23.636363636363637</v>
      </c>
      <c r="E537" s="247">
        <v>29.629629629629626</v>
      </c>
      <c r="F537" s="41"/>
      <c r="G537" s="161">
        <v>28.3</v>
      </c>
      <c r="H537" s="41">
        <v>41.5</v>
      </c>
      <c r="I537" s="56">
        <f>+G537/D537*100</f>
        <v>119.73076923076924</v>
      </c>
      <c r="J537" s="56">
        <f>+G537/E537*100</f>
        <v>95.512500000000017</v>
      </c>
      <c r="K537" s="41"/>
    </row>
    <row r="538" spans="1:13" hidden="1">
      <c r="A538" s="100"/>
      <c r="B538" s="186" t="s">
        <v>489</v>
      </c>
      <c r="C538" s="100" t="s">
        <v>66</v>
      </c>
      <c r="D538" s="162">
        <v>3</v>
      </c>
      <c r="E538" s="247">
        <v>3</v>
      </c>
      <c r="F538" s="41"/>
      <c r="G538" s="161">
        <v>2</v>
      </c>
      <c r="H538" s="41">
        <v>7</v>
      </c>
      <c r="I538" s="56">
        <f>+G538/D538*100</f>
        <v>66.666666666666657</v>
      </c>
      <c r="J538" s="56">
        <f>+G538/E538*100</f>
        <v>66.666666666666657</v>
      </c>
      <c r="K538" s="41"/>
    </row>
    <row r="539" spans="1:13" ht="18.75" hidden="1" customHeight="1">
      <c r="A539" s="100"/>
      <c r="B539" s="186" t="s">
        <v>491</v>
      </c>
      <c r="C539" s="100" t="s">
        <v>24</v>
      </c>
      <c r="D539" s="162"/>
      <c r="E539" s="247">
        <v>38.9</v>
      </c>
      <c r="F539" s="41"/>
      <c r="G539" s="161"/>
      <c r="H539" s="41"/>
      <c r="I539" s="56"/>
      <c r="J539" s="56"/>
      <c r="K539" s="41"/>
    </row>
    <row r="540" spans="1:13" ht="18.75" hidden="1" customHeight="1">
      <c r="A540" s="100"/>
      <c r="B540" s="186" t="s">
        <v>492</v>
      </c>
      <c r="C540" s="100" t="s">
        <v>24</v>
      </c>
      <c r="D540" s="162"/>
      <c r="E540" s="247">
        <v>35.299999999999997</v>
      </c>
      <c r="F540" s="41"/>
      <c r="G540" s="161"/>
      <c r="H540" s="41"/>
      <c r="I540" s="56"/>
      <c r="J540" s="56"/>
      <c r="K540" s="41"/>
    </row>
    <row r="541" spans="1:13" ht="18.75" hidden="1" customHeight="1">
      <c r="A541" s="100"/>
      <c r="B541" s="186" t="s">
        <v>493</v>
      </c>
      <c r="C541" s="100" t="s">
        <v>24</v>
      </c>
      <c r="D541" s="162"/>
      <c r="E541" s="247">
        <v>35.700000000000003</v>
      </c>
      <c r="F541" s="41"/>
      <c r="G541" s="161"/>
      <c r="H541" s="41"/>
      <c r="I541" s="56"/>
      <c r="J541" s="56"/>
      <c r="K541" s="41"/>
    </row>
    <row r="542" spans="1:13" ht="18.75" hidden="1" customHeight="1">
      <c r="A542" s="100"/>
      <c r="B542" s="186" t="s">
        <v>494</v>
      </c>
      <c r="C542" s="100" t="s">
        <v>24</v>
      </c>
      <c r="D542" s="162"/>
      <c r="E542" s="247">
        <v>25</v>
      </c>
      <c r="F542" s="41"/>
      <c r="G542" s="161"/>
      <c r="H542" s="41"/>
      <c r="I542" s="56"/>
      <c r="J542" s="56"/>
      <c r="K542" s="41"/>
    </row>
    <row r="543" spans="1:13" hidden="1">
      <c r="A543" s="97"/>
      <c r="B543" s="185" t="str">
        <f>UPPER("Tổng số phòng học")</f>
        <v>TỔNG SỐ PHÒNG HỌC</v>
      </c>
      <c r="C543" s="97" t="s">
        <v>273</v>
      </c>
      <c r="D543" s="160">
        <v>839</v>
      </c>
      <c r="E543" s="248">
        <v>904</v>
      </c>
      <c r="F543" s="41"/>
      <c r="G543" s="159">
        <v>868</v>
      </c>
      <c r="H543" s="41">
        <v>906</v>
      </c>
      <c r="I543" s="56">
        <f t="shared" ref="I543:I554" si="36">+G543/D543*100</f>
        <v>103.45649582836711</v>
      </c>
      <c r="J543" s="56">
        <f t="shared" ref="J543:J554" si="37">+G543/E543*100</f>
        <v>96.017699115044252</v>
      </c>
      <c r="K543" s="41"/>
    </row>
    <row r="544" spans="1:13" s="4" customFormat="1" hidden="1">
      <c r="A544" s="190"/>
      <c r="B544" s="177" t="s">
        <v>495</v>
      </c>
      <c r="C544" s="190" t="s">
        <v>24</v>
      </c>
      <c r="D544" s="270">
        <v>87.7</v>
      </c>
      <c r="E544" s="251">
        <v>96.5</v>
      </c>
      <c r="F544" s="64"/>
      <c r="G544" s="64">
        <v>92.3</v>
      </c>
      <c r="H544" s="64">
        <v>95.4</v>
      </c>
      <c r="I544" s="154">
        <f t="shared" si="36"/>
        <v>105.24515393386544</v>
      </c>
      <c r="J544" s="154">
        <f t="shared" si="37"/>
        <v>95.647668393782382</v>
      </c>
      <c r="K544" s="64"/>
    </row>
    <row r="545" spans="1:11" hidden="1">
      <c r="A545" s="100"/>
      <c r="B545" s="186" t="s">
        <v>496</v>
      </c>
      <c r="C545" s="100" t="s">
        <v>273</v>
      </c>
      <c r="D545" s="162">
        <v>224</v>
      </c>
      <c r="E545" s="247">
        <v>231</v>
      </c>
      <c r="F545" s="41"/>
      <c r="G545" s="41">
        <v>228</v>
      </c>
      <c r="H545" s="41">
        <v>235</v>
      </c>
      <c r="I545" s="56">
        <f t="shared" si="36"/>
        <v>101.78571428571428</v>
      </c>
      <c r="J545" s="56">
        <f t="shared" si="37"/>
        <v>98.701298701298697</v>
      </c>
      <c r="K545" s="41"/>
    </row>
    <row r="546" spans="1:11" s="4" customFormat="1" hidden="1">
      <c r="A546" s="190"/>
      <c r="B546" s="177" t="s">
        <v>495</v>
      </c>
      <c r="C546" s="190" t="s">
        <v>24</v>
      </c>
      <c r="D546" s="270">
        <v>94.2</v>
      </c>
      <c r="E546" s="251">
        <v>96.5</v>
      </c>
      <c r="F546" s="64"/>
      <c r="G546" s="64">
        <v>82.5</v>
      </c>
      <c r="H546" s="64">
        <v>89.4</v>
      </c>
      <c r="I546" s="154">
        <f t="shared" si="36"/>
        <v>87.579617834394909</v>
      </c>
      <c r="J546" s="154">
        <f t="shared" si="37"/>
        <v>85.492227979274617</v>
      </c>
      <c r="K546" s="64"/>
    </row>
    <row r="547" spans="1:11" hidden="1">
      <c r="A547" s="100"/>
      <c r="B547" s="186" t="s">
        <v>497</v>
      </c>
      <c r="C547" s="100" t="s">
        <v>273</v>
      </c>
      <c r="D547" s="162">
        <v>375</v>
      </c>
      <c r="E547" s="247">
        <v>407</v>
      </c>
      <c r="F547" s="41"/>
      <c r="G547" s="41">
        <v>396</v>
      </c>
      <c r="H547" s="41">
        <v>424</v>
      </c>
      <c r="I547" s="56">
        <f t="shared" si="36"/>
        <v>105.60000000000001</v>
      </c>
      <c r="J547" s="56">
        <f t="shared" si="37"/>
        <v>97.297297297297305</v>
      </c>
      <c r="K547" s="41"/>
    </row>
    <row r="548" spans="1:11" s="4" customFormat="1" hidden="1">
      <c r="A548" s="190"/>
      <c r="B548" s="177" t="s">
        <v>495</v>
      </c>
      <c r="C548" s="190" t="s">
        <v>24</v>
      </c>
      <c r="D548" s="270">
        <v>76</v>
      </c>
      <c r="E548" s="251">
        <v>76.5</v>
      </c>
      <c r="F548" s="64"/>
      <c r="G548" s="64">
        <v>83.3</v>
      </c>
      <c r="H548" s="64">
        <v>93.6</v>
      </c>
      <c r="I548" s="154">
        <f t="shared" si="36"/>
        <v>109.60526315789474</v>
      </c>
      <c r="J548" s="154">
        <f t="shared" si="37"/>
        <v>108.88888888888889</v>
      </c>
      <c r="K548" s="64"/>
    </row>
    <row r="549" spans="1:11" hidden="1">
      <c r="A549" s="100"/>
      <c r="B549" s="186" t="s">
        <v>498</v>
      </c>
      <c r="C549" s="100" t="s">
        <v>273</v>
      </c>
      <c r="D549" s="162">
        <v>165</v>
      </c>
      <c r="E549" s="247">
        <v>170</v>
      </c>
      <c r="F549" s="41"/>
      <c r="G549" s="41">
        <v>178</v>
      </c>
      <c r="H549" s="41">
        <v>181</v>
      </c>
      <c r="I549" s="56">
        <f t="shared" si="36"/>
        <v>107.87878787878789</v>
      </c>
      <c r="J549" s="56">
        <f t="shared" si="37"/>
        <v>104.70588235294119</v>
      </c>
      <c r="K549" s="41"/>
    </row>
    <row r="550" spans="1:11" s="4" customFormat="1" hidden="1">
      <c r="A550" s="190"/>
      <c r="B550" s="177" t="s">
        <v>495</v>
      </c>
      <c r="C550" s="190" t="s">
        <v>24</v>
      </c>
      <c r="D550" s="270">
        <v>93</v>
      </c>
      <c r="E550" s="251">
        <v>93</v>
      </c>
      <c r="F550" s="64"/>
      <c r="G550" s="64">
        <v>95.5</v>
      </c>
      <c r="H550" s="64">
        <v>93.9</v>
      </c>
      <c r="I550" s="154">
        <f t="shared" si="36"/>
        <v>102.68817204301075</v>
      </c>
      <c r="J550" s="154">
        <f t="shared" si="37"/>
        <v>102.68817204301075</v>
      </c>
      <c r="K550" s="64"/>
    </row>
    <row r="551" spans="1:11" hidden="1">
      <c r="A551" s="100"/>
      <c r="B551" s="186" t="s">
        <v>499</v>
      </c>
      <c r="C551" s="100" t="s">
        <v>273</v>
      </c>
      <c r="D551" s="162">
        <v>65</v>
      </c>
      <c r="E551" s="247">
        <v>86</v>
      </c>
      <c r="F551" s="41"/>
      <c r="G551" s="41">
        <v>61</v>
      </c>
      <c r="H551" s="41">
        <v>61</v>
      </c>
      <c r="I551" s="56">
        <f t="shared" si="36"/>
        <v>93.84615384615384</v>
      </c>
      <c r="J551" s="56">
        <f t="shared" si="37"/>
        <v>70.930232558139537</v>
      </c>
      <c r="K551" s="41"/>
    </row>
    <row r="552" spans="1:11" s="4" customFormat="1" hidden="1">
      <c r="A552" s="190"/>
      <c r="B552" s="177" t="s">
        <v>495</v>
      </c>
      <c r="C552" s="190" t="s">
        <v>24</v>
      </c>
      <c r="D552" s="270">
        <v>100</v>
      </c>
      <c r="E552" s="251">
        <v>100</v>
      </c>
      <c r="F552" s="64"/>
      <c r="G552" s="64">
        <v>100</v>
      </c>
      <c r="H552" s="64">
        <v>100</v>
      </c>
      <c r="I552" s="154">
        <f t="shared" si="36"/>
        <v>100</v>
      </c>
      <c r="J552" s="154">
        <f t="shared" si="37"/>
        <v>100</v>
      </c>
      <c r="K552" s="64"/>
    </row>
    <row r="553" spans="1:11" hidden="1">
      <c r="A553" s="100"/>
      <c r="B553" s="186" t="s">
        <v>500</v>
      </c>
      <c r="C553" s="100" t="s">
        <v>273</v>
      </c>
      <c r="D553" s="162">
        <v>10</v>
      </c>
      <c r="E553" s="247">
        <v>10</v>
      </c>
      <c r="F553" s="41"/>
      <c r="G553" s="41">
        <v>5</v>
      </c>
      <c r="H553" s="41">
        <v>5</v>
      </c>
      <c r="I553" s="56">
        <f t="shared" si="36"/>
        <v>50</v>
      </c>
      <c r="J553" s="56">
        <f t="shared" si="37"/>
        <v>50</v>
      </c>
      <c r="K553" s="41"/>
    </row>
    <row r="554" spans="1:11" s="4" customFormat="1" hidden="1">
      <c r="A554" s="190"/>
      <c r="B554" s="177" t="s">
        <v>495</v>
      </c>
      <c r="C554" s="190" t="s">
        <v>24</v>
      </c>
      <c r="D554" s="270">
        <v>100</v>
      </c>
      <c r="E554" s="251">
        <v>100</v>
      </c>
      <c r="F554" s="64"/>
      <c r="G554" s="64">
        <v>100</v>
      </c>
      <c r="H554" s="64">
        <v>100</v>
      </c>
      <c r="I554" s="154">
        <f t="shared" si="36"/>
        <v>100</v>
      </c>
      <c r="J554" s="154">
        <f t="shared" si="37"/>
        <v>100</v>
      </c>
      <c r="K554" s="64"/>
    </row>
    <row r="555" spans="1:11" hidden="1">
      <c r="A555" s="97"/>
      <c r="B555" s="185" t="str">
        <f>UPPER("Tỷ lệ huy động")</f>
        <v>TỶ LỆ HUY ĐỘNG</v>
      </c>
      <c r="C555" s="100"/>
      <c r="D555" s="162"/>
      <c r="E555" s="248"/>
      <c r="F555" s="41"/>
      <c r="G555" s="41"/>
      <c r="H555" s="41"/>
      <c r="I555" s="56"/>
      <c r="J555" s="56"/>
      <c r="K555" s="41"/>
    </row>
    <row r="556" spans="1:11" hidden="1">
      <c r="A556" s="100"/>
      <c r="B556" s="176" t="s">
        <v>502</v>
      </c>
      <c r="C556" s="100" t="s">
        <v>24</v>
      </c>
      <c r="D556" s="162"/>
      <c r="E556" s="247">
        <v>14</v>
      </c>
      <c r="F556" s="41"/>
      <c r="G556" s="41"/>
      <c r="H556" s="41"/>
      <c r="I556" s="56"/>
      <c r="J556" s="56"/>
      <c r="K556" s="41"/>
    </row>
    <row r="557" spans="1:11" hidden="1">
      <c r="A557" s="100"/>
      <c r="B557" s="176" t="s">
        <v>503</v>
      </c>
      <c r="C557" s="100" t="s">
        <v>24</v>
      </c>
      <c r="D557" s="162">
        <v>99</v>
      </c>
      <c r="E557" s="252">
        <v>99.1</v>
      </c>
      <c r="F557" s="41"/>
      <c r="G557" s="41">
        <v>99.7</v>
      </c>
      <c r="H557" s="153">
        <v>100</v>
      </c>
      <c r="I557" s="56">
        <f t="shared" ref="I557:I565" si="38">+G557/D557*100</f>
        <v>100.7070707070707</v>
      </c>
      <c r="J557" s="56">
        <f t="shared" ref="J557:J565" si="39">+G557/E557*100</f>
        <v>100.60544904137237</v>
      </c>
      <c r="K557" s="41"/>
    </row>
    <row r="558" spans="1:11" hidden="1">
      <c r="A558" s="100"/>
      <c r="B558" s="176" t="s">
        <v>504</v>
      </c>
      <c r="C558" s="100" t="s">
        <v>24</v>
      </c>
      <c r="D558" s="162">
        <v>99.9</v>
      </c>
      <c r="E558" s="247">
        <v>100</v>
      </c>
      <c r="F558" s="41"/>
      <c r="G558" s="153">
        <v>100</v>
      </c>
      <c r="H558" s="153">
        <v>100</v>
      </c>
      <c r="I558" s="56">
        <f t="shared" si="38"/>
        <v>100.10010010010009</v>
      </c>
      <c r="J558" s="56">
        <f t="shared" si="39"/>
        <v>100</v>
      </c>
      <c r="K558" s="41"/>
    </row>
    <row r="559" spans="1:11" hidden="1">
      <c r="A559" s="100"/>
      <c r="B559" s="176" t="s">
        <v>505</v>
      </c>
      <c r="C559" s="100" t="s">
        <v>24</v>
      </c>
      <c r="D559" s="162">
        <v>99.9</v>
      </c>
      <c r="E559" s="247">
        <v>99.9</v>
      </c>
      <c r="F559" s="41"/>
      <c r="G559" s="153">
        <v>100</v>
      </c>
      <c r="H559" s="153">
        <v>100</v>
      </c>
      <c r="I559" s="56">
        <f t="shared" si="38"/>
        <v>100.10010010010009</v>
      </c>
      <c r="J559" s="56">
        <f t="shared" si="39"/>
        <v>100.10010010010009</v>
      </c>
      <c r="K559" s="41"/>
    </row>
    <row r="560" spans="1:11" hidden="1">
      <c r="A560" s="100"/>
      <c r="B560" s="176" t="s">
        <v>506</v>
      </c>
      <c r="C560" s="100" t="s">
        <v>24</v>
      </c>
      <c r="D560" s="162">
        <v>99</v>
      </c>
      <c r="E560" s="247">
        <v>99.1</v>
      </c>
      <c r="F560" s="41"/>
      <c r="G560" s="153">
        <v>100</v>
      </c>
      <c r="H560" s="153">
        <v>100</v>
      </c>
      <c r="I560" s="56">
        <f t="shared" si="38"/>
        <v>101.01010101010101</v>
      </c>
      <c r="J560" s="56">
        <f t="shared" si="39"/>
        <v>100.90817356205852</v>
      </c>
      <c r="K560" s="41"/>
    </row>
    <row r="561" spans="1:11" hidden="1">
      <c r="A561" s="100"/>
      <c r="B561" s="176" t="s">
        <v>507</v>
      </c>
      <c r="C561" s="100" t="s">
        <v>24</v>
      </c>
      <c r="D561" s="162">
        <v>99</v>
      </c>
      <c r="E561" s="247">
        <v>99.9</v>
      </c>
      <c r="F561" s="41"/>
      <c r="G561" s="41">
        <v>99.9</v>
      </c>
      <c r="H561" s="153">
        <v>100</v>
      </c>
      <c r="I561" s="56">
        <f t="shared" si="38"/>
        <v>100.90909090909091</v>
      </c>
      <c r="J561" s="56">
        <f t="shared" si="39"/>
        <v>100</v>
      </c>
      <c r="K561" s="41"/>
    </row>
    <row r="562" spans="1:11" hidden="1">
      <c r="A562" s="100"/>
      <c r="B562" s="176" t="s">
        <v>508</v>
      </c>
      <c r="C562" s="100" t="s">
        <v>24</v>
      </c>
      <c r="D562" s="162">
        <v>100</v>
      </c>
      <c r="E562" s="247">
        <v>100</v>
      </c>
      <c r="F562" s="41"/>
      <c r="G562" s="41">
        <v>99.5</v>
      </c>
      <c r="H562" s="153">
        <v>100</v>
      </c>
      <c r="I562" s="56">
        <f t="shared" si="38"/>
        <v>99.5</v>
      </c>
      <c r="J562" s="56">
        <f t="shared" si="39"/>
        <v>99.5</v>
      </c>
      <c r="K562" s="41"/>
    </row>
    <row r="563" spans="1:11" hidden="1">
      <c r="A563" s="100"/>
      <c r="B563" s="176" t="s">
        <v>509</v>
      </c>
      <c r="C563" s="100" t="s">
        <v>24</v>
      </c>
      <c r="D563" s="162">
        <v>99.2</v>
      </c>
      <c r="E563" s="247">
        <v>99.4</v>
      </c>
      <c r="F563" s="41"/>
      <c r="G563" s="41">
        <v>96.5</v>
      </c>
      <c r="H563" s="289">
        <v>96.5</v>
      </c>
      <c r="I563" s="56">
        <f t="shared" si="38"/>
        <v>97.278225806451616</v>
      </c>
      <c r="J563" s="56">
        <f t="shared" si="39"/>
        <v>97.08249496981891</v>
      </c>
      <c r="K563" s="41"/>
    </row>
    <row r="564" spans="1:11" hidden="1">
      <c r="A564" s="100"/>
      <c r="B564" s="176" t="s">
        <v>510</v>
      </c>
      <c r="C564" s="100" t="s">
        <v>24</v>
      </c>
      <c r="D564" s="162">
        <v>99</v>
      </c>
      <c r="E564" s="247">
        <v>99</v>
      </c>
      <c r="F564" s="41"/>
      <c r="G564" s="41">
        <v>97.5</v>
      </c>
      <c r="H564" s="289">
        <v>98</v>
      </c>
      <c r="I564" s="56">
        <f t="shared" si="38"/>
        <v>98.484848484848484</v>
      </c>
      <c r="J564" s="56">
        <f t="shared" si="39"/>
        <v>98.484848484848484</v>
      </c>
      <c r="K564" s="41"/>
    </row>
    <row r="565" spans="1:11" hidden="1">
      <c r="A565" s="100"/>
      <c r="B565" s="176" t="s">
        <v>511</v>
      </c>
      <c r="C565" s="100" t="s">
        <v>24</v>
      </c>
      <c r="D565" s="162">
        <v>99</v>
      </c>
      <c r="E565" s="247">
        <v>99</v>
      </c>
      <c r="F565" s="41"/>
      <c r="G565" s="41">
        <v>95.2</v>
      </c>
      <c r="H565" s="289">
        <v>95.3</v>
      </c>
      <c r="I565" s="56">
        <f t="shared" si="38"/>
        <v>96.161616161616166</v>
      </c>
      <c r="J565" s="56">
        <f t="shared" si="39"/>
        <v>96.161616161616166</v>
      </c>
      <c r="K565" s="41"/>
    </row>
    <row r="566" spans="1:11" s="3" customFormat="1" hidden="1">
      <c r="A566" s="40"/>
      <c r="B566" s="40" t="str">
        <f>UPPER("Văn hoá - Thông tin")</f>
        <v>VĂN HOÁ - THÔNG TIN</v>
      </c>
      <c r="C566" s="40"/>
      <c r="D566" s="40"/>
      <c r="E566" s="40"/>
      <c r="F566" s="40"/>
      <c r="G566" s="40"/>
      <c r="H566" s="40"/>
      <c r="I566" s="234"/>
      <c r="J566" s="234"/>
      <c r="K566" s="40"/>
    </row>
    <row r="567" spans="1:11" hidden="1">
      <c r="A567" s="104"/>
      <c r="B567" s="108" t="s">
        <v>512</v>
      </c>
      <c r="C567" s="102"/>
      <c r="D567" s="41"/>
      <c r="E567" s="191"/>
      <c r="F567" s="41"/>
      <c r="G567" s="41"/>
      <c r="H567" s="41"/>
      <c r="I567" s="56"/>
      <c r="J567" s="56"/>
      <c r="K567" s="41"/>
    </row>
    <row r="568" spans="1:11" hidden="1">
      <c r="A568" s="104"/>
      <c r="B568" s="108" t="s">
        <v>513</v>
      </c>
      <c r="C568" s="102"/>
      <c r="D568" s="41"/>
      <c r="E568" s="174"/>
      <c r="F568" s="41"/>
      <c r="G568" s="41"/>
      <c r="H568" s="41"/>
      <c r="I568" s="56"/>
      <c r="J568" s="56"/>
      <c r="K568" s="41"/>
    </row>
    <row r="569" spans="1:11" hidden="1">
      <c r="A569" s="192"/>
      <c r="B569" s="108" t="s">
        <v>585</v>
      </c>
      <c r="C569" s="102" t="s">
        <v>514</v>
      </c>
      <c r="D569" s="41">
        <v>128</v>
      </c>
      <c r="E569" s="174">
        <v>110</v>
      </c>
      <c r="F569" s="41"/>
      <c r="G569" s="41">
        <v>110</v>
      </c>
      <c r="H569" s="153">
        <f>+G569</f>
        <v>110</v>
      </c>
      <c r="I569" s="56">
        <f>+G569/D569*100</f>
        <v>85.9375</v>
      </c>
      <c r="J569" s="56">
        <f>+G569/E569*100</f>
        <v>100</v>
      </c>
      <c r="K569" s="41"/>
    </row>
    <row r="570" spans="1:11" hidden="1">
      <c r="A570" s="102"/>
      <c r="B570" s="107" t="s">
        <v>515</v>
      </c>
      <c r="C570" s="102" t="s">
        <v>514</v>
      </c>
      <c r="D570" s="41">
        <v>128</v>
      </c>
      <c r="E570" s="174">
        <v>110</v>
      </c>
      <c r="F570" s="41"/>
      <c r="G570" s="41">
        <v>110</v>
      </c>
      <c r="H570" s="153">
        <f>+G570</f>
        <v>110</v>
      </c>
      <c r="I570" s="56">
        <f>+G570/D570*100</f>
        <v>85.9375</v>
      </c>
      <c r="J570" s="56">
        <f>+G570/E570*100</f>
        <v>100</v>
      </c>
      <c r="K570" s="41"/>
    </row>
    <row r="571" spans="1:11" hidden="1">
      <c r="A571" s="102"/>
      <c r="B571" s="107" t="s">
        <v>516</v>
      </c>
      <c r="C571" s="102" t="s">
        <v>514</v>
      </c>
      <c r="D571" s="41"/>
      <c r="E571" s="174"/>
      <c r="F571" s="41"/>
      <c r="G571" s="41"/>
      <c r="H571" s="41"/>
      <c r="I571" s="56"/>
      <c r="J571" s="56"/>
      <c r="K571" s="41"/>
    </row>
    <row r="572" spans="1:11" hidden="1">
      <c r="A572" s="171"/>
      <c r="B572" s="107" t="s">
        <v>517</v>
      </c>
      <c r="C572" s="102" t="s">
        <v>277</v>
      </c>
      <c r="D572" s="56">
        <v>12315</v>
      </c>
      <c r="E572" s="174">
        <v>12000</v>
      </c>
      <c r="F572" s="41"/>
      <c r="G572" s="56">
        <v>12000</v>
      </c>
      <c r="H572" s="153">
        <f>+G572</f>
        <v>12000</v>
      </c>
      <c r="I572" s="56">
        <f>+G572/D572*100</f>
        <v>97.442143727162005</v>
      </c>
      <c r="J572" s="56">
        <f>+G572/E572*100</f>
        <v>100</v>
      </c>
      <c r="K572" s="41"/>
    </row>
    <row r="573" spans="1:11" hidden="1">
      <c r="A573" s="104"/>
      <c r="B573" s="108" t="s">
        <v>518</v>
      </c>
      <c r="C573" s="102"/>
      <c r="D573" s="41"/>
      <c r="E573" s="174"/>
      <c r="F573" s="41"/>
      <c r="G573" s="41"/>
      <c r="H573" s="41"/>
      <c r="I573" s="56"/>
      <c r="J573" s="56"/>
      <c r="K573" s="41"/>
    </row>
    <row r="574" spans="1:11" ht="19.5" hidden="1">
      <c r="A574" s="109"/>
      <c r="B574" s="107" t="s">
        <v>519</v>
      </c>
      <c r="C574" s="100" t="s">
        <v>520</v>
      </c>
      <c r="D574" s="41"/>
      <c r="E574" s="174">
        <v>1</v>
      </c>
      <c r="F574" s="41"/>
      <c r="G574" s="41"/>
      <c r="H574" s="41"/>
      <c r="I574" s="56"/>
      <c r="J574" s="56"/>
      <c r="K574" s="41"/>
    </row>
    <row r="575" spans="1:11" hidden="1">
      <c r="A575" s="102"/>
      <c r="B575" s="107" t="s">
        <v>521</v>
      </c>
      <c r="C575" s="102" t="s">
        <v>522</v>
      </c>
      <c r="D575" s="41"/>
      <c r="E575" s="174"/>
      <c r="F575" s="41"/>
      <c r="G575" s="41"/>
      <c r="H575" s="41"/>
      <c r="I575" s="56"/>
      <c r="J575" s="56"/>
      <c r="K575" s="41"/>
    </row>
    <row r="576" spans="1:11" hidden="1">
      <c r="A576" s="102"/>
      <c r="B576" s="107" t="s">
        <v>523</v>
      </c>
      <c r="C576" s="102" t="s">
        <v>514</v>
      </c>
      <c r="D576" s="41">
        <v>7</v>
      </c>
      <c r="E576" s="174">
        <v>7</v>
      </c>
      <c r="F576" s="41"/>
      <c r="G576" s="41">
        <v>7</v>
      </c>
      <c r="H576" s="41">
        <f>+G576</f>
        <v>7</v>
      </c>
      <c r="I576" s="56">
        <f>+G576/D576*100</f>
        <v>100</v>
      </c>
      <c r="J576" s="56">
        <f>+G576/E576*100</f>
        <v>100</v>
      </c>
      <c r="K576" s="41"/>
    </row>
    <row r="577" spans="1:11" hidden="1">
      <c r="A577" s="102"/>
      <c r="B577" s="193" t="s">
        <v>524</v>
      </c>
      <c r="C577" s="102" t="s">
        <v>514</v>
      </c>
      <c r="D577" s="41">
        <v>7</v>
      </c>
      <c r="E577" s="174">
        <v>7</v>
      </c>
      <c r="F577" s="41"/>
      <c r="G577" s="41">
        <v>7</v>
      </c>
      <c r="H577" s="41">
        <f>+G577</f>
        <v>7</v>
      </c>
      <c r="I577" s="56">
        <f>+G577/D577*100</f>
        <v>100</v>
      </c>
      <c r="J577" s="56">
        <f>+G577/E577*100</f>
        <v>100</v>
      </c>
      <c r="K577" s="41"/>
    </row>
    <row r="578" spans="1:11" hidden="1">
      <c r="A578" s="104"/>
      <c r="B578" s="108" t="s">
        <v>525</v>
      </c>
      <c r="C578" s="102"/>
      <c r="D578" s="41"/>
      <c r="E578" s="174"/>
      <c r="F578" s="41"/>
      <c r="G578" s="41"/>
      <c r="H578" s="41"/>
      <c r="I578" s="56"/>
      <c r="J578" s="56"/>
      <c r="K578" s="41"/>
    </row>
    <row r="579" spans="1:11" hidden="1">
      <c r="A579" s="171"/>
      <c r="B579" s="107" t="s">
        <v>526</v>
      </c>
      <c r="C579" s="100" t="s">
        <v>527</v>
      </c>
      <c r="D579" s="41"/>
      <c r="E579" s="174"/>
      <c r="F579" s="41"/>
      <c r="G579" s="41"/>
      <c r="H579" s="41"/>
      <c r="I579" s="56"/>
      <c r="J579" s="56"/>
      <c r="K579" s="41"/>
    </row>
    <row r="580" spans="1:11" hidden="1">
      <c r="A580" s="171"/>
      <c r="B580" s="108" t="s">
        <v>528</v>
      </c>
      <c r="C580" s="102" t="s">
        <v>514</v>
      </c>
      <c r="D580" s="56">
        <v>65</v>
      </c>
      <c r="E580" s="287">
        <v>65</v>
      </c>
      <c r="F580" s="56"/>
      <c r="G580" s="56">
        <v>65</v>
      </c>
      <c r="H580" s="56">
        <f>+G580</f>
        <v>65</v>
      </c>
      <c r="I580" s="56">
        <f>+G580/D580*100</f>
        <v>100</v>
      </c>
      <c r="J580" s="56">
        <f>+G580/E580*100</f>
        <v>100</v>
      </c>
      <c r="K580" s="41"/>
    </row>
    <row r="581" spans="1:11" hidden="1">
      <c r="A581" s="171"/>
      <c r="B581" s="107" t="s">
        <v>529</v>
      </c>
      <c r="C581" s="102" t="s">
        <v>514</v>
      </c>
      <c r="D581" s="56">
        <v>10</v>
      </c>
      <c r="E581" s="287">
        <v>10</v>
      </c>
      <c r="F581" s="56"/>
      <c r="G581" s="56">
        <v>10</v>
      </c>
      <c r="H581" s="56">
        <f>+G581</f>
        <v>10</v>
      </c>
      <c r="I581" s="56">
        <f t="shared" ref="I581:I612" si="40">+G581/D581*100</f>
        <v>100</v>
      </c>
      <c r="J581" s="56">
        <f t="shared" ref="J581:J612" si="41">+G581/E581*100</f>
        <v>100</v>
      </c>
      <c r="K581" s="41"/>
    </row>
    <row r="582" spans="1:11" hidden="1">
      <c r="A582" s="171"/>
      <c r="B582" s="107" t="s">
        <v>530</v>
      </c>
      <c r="C582" s="102" t="s">
        <v>514</v>
      </c>
      <c r="D582" s="56">
        <v>55</v>
      </c>
      <c r="E582" s="287">
        <v>55</v>
      </c>
      <c r="F582" s="56"/>
      <c r="G582" s="56">
        <v>55</v>
      </c>
      <c r="H582" s="56">
        <v>55</v>
      </c>
      <c r="I582" s="56">
        <f t="shared" si="40"/>
        <v>100</v>
      </c>
      <c r="J582" s="56">
        <f t="shared" si="41"/>
        <v>100</v>
      </c>
      <c r="K582" s="41"/>
    </row>
    <row r="583" spans="1:11" hidden="1">
      <c r="A583" s="171"/>
      <c r="B583" s="107" t="s">
        <v>531</v>
      </c>
      <c r="C583" s="102" t="s">
        <v>532</v>
      </c>
      <c r="D583" s="56">
        <v>146</v>
      </c>
      <c r="E583" s="287">
        <v>150</v>
      </c>
      <c r="F583" s="56"/>
      <c r="G583" s="56">
        <v>155</v>
      </c>
      <c r="H583" s="56">
        <v>155</v>
      </c>
      <c r="I583" s="56">
        <f t="shared" si="40"/>
        <v>106.16438356164383</v>
      </c>
      <c r="J583" s="56">
        <f t="shared" si="41"/>
        <v>103.33333333333334</v>
      </c>
      <c r="K583" s="41"/>
    </row>
    <row r="584" spans="1:11" hidden="1">
      <c r="A584" s="171"/>
      <c r="B584" s="193" t="s">
        <v>586</v>
      </c>
      <c r="C584" s="102" t="s">
        <v>532</v>
      </c>
      <c r="D584" s="56">
        <v>125</v>
      </c>
      <c r="E584" s="287">
        <v>125</v>
      </c>
      <c r="F584" s="56"/>
      <c r="G584" s="56">
        <v>125</v>
      </c>
      <c r="H584" s="56">
        <v>125</v>
      </c>
      <c r="I584" s="56">
        <f t="shared" si="40"/>
        <v>100</v>
      </c>
      <c r="J584" s="56">
        <f t="shared" si="41"/>
        <v>100</v>
      </c>
      <c r="K584" s="41"/>
    </row>
    <row r="585" spans="1:11" hidden="1">
      <c r="A585" s="171"/>
      <c r="B585" s="107" t="s">
        <v>533</v>
      </c>
      <c r="C585" s="100" t="s">
        <v>75</v>
      </c>
      <c r="D585" s="56">
        <v>10785</v>
      </c>
      <c r="E585" s="287">
        <v>10990</v>
      </c>
      <c r="F585" s="56"/>
      <c r="G585" s="56">
        <v>11217</v>
      </c>
      <c r="H585" s="56">
        <v>11300</v>
      </c>
      <c r="I585" s="56">
        <f t="shared" si="40"/>
        <v>104.0055632823366</v>
      </c>
      <c r="J585" s="56">
        <f t="shared" si="41"/>
        <v>102.06551410373066</v>
      </c>
      <c r="K585" s="41"/>
    </row>
    <row r="586" spans="1:11" hidden="1">
      <c r="A586" s="171"/>
      <c r="B586" s="107" t="s">
        <v>534</v>
      </c>
      <c r="C586" s="100" t="s">
        <v>75</v>
      </c>
      <c r="D586" s="56">
        <v>10168</v>
      </c>
      <c r="E586" s="287">
        <v>10643</v>
      </c>
      <c r="F586" s="56"/>
      <c r="G586" s="56">
        <v>10643</v>
      </c>
      <c r="H586" s="56">
        <v>11150</v>
      </c>
      <c r="I586" s="56">
        <f t="shared" si="40"/>
        <v>104.67151848937843</v>
      </c>
      <c r="J586" s="56">
        <f t="shared" si="41"/>
        <v>100</v>
      </c>
      <c r="K586" s="41"/>
    </row>
    <row r="587" spans="1:11" hidden="1">
      <c r="A587" s="171"/>
      <c r="B587" s="107" t="s">
        <v>535</v>
      </c>
      <c r="C587" s="100" t="s">
        <v>536</v>
      </c>
      <c r="D587" s="56">
        <v>106</v>
      </c>
      <c r="E587" s="287">
        <v>101</v>
      </c>
      <c r="F587" s="56"/>
      <c r="G587" s="56">
        <v>123</v>
      </c>
      <c r="H587" s="56">
        <v>116</v>
      </c>
      <c r="I587" s="56">
        <f t="shared" si="40"/>
        <v>116.03773584905662</v>
      </c>
      <c r="J587" s="56">
        <f t="shared" si="41"/>
        <v>121.78217821782178</v>
      </c>
      <c r="K587" s="41"/>
    </row>
    <row r="588" spans="1:11" hidden="1">
      <c r="A588" s="171"/>
      <c r="B588" s="107" t="s">
        <v>537</v>
      </c>
      <c r="C588" s="100" t="s">
        <v>536</v>
      </c>
      <c r="D588" s="56">
        <v>100</v>
      </c>
      <c r="E588" s="287">
        <v>98</v>
      </c>
      <c r="F588" s="56"/>
      <c r="G588" s="56">
        <v>98</v>
      </c>
      <c r="H588" s="56">
        <v>98</v>
      </c>
      <c r="I588" s="56">
        <f t="shared" si="40"/>
        <v>98</v>
      </c>
      <c r="J588" s="56">
        <f t="shared" si="41"/>
        <v>100</v>
      </c>
      <c r="K588" s="41"/>
    </row>
    <row r="589" spans="1:11" hidden="1">
      <c r="A589" s="171"/>
      <c r="B589" s="107" t="s">
        <v>538</v>
      </c>
      <c r="C589" s="100" t="s">
        <v>24</v>
      </c>
      <c r="D589" s="41">
        <v>80.3</v>
      </c>
      <c r="E589" s="194">
        <v>82.5</v>
      </c>
      <c r="F589" s="41"/>
      <c r="G589" s="41">
        <v>82.5</v>
      </c>
      <c r="H589" s="41">
        <v>83</v>
      </c>
      <c r="I589" s="56">
        <f t="shared" si="40"/>
        <v>102.73972602739727</v>
      </c>
      <c r="J589" s="56">
        <f t="shared" si="41"/>
        <v>100</v>
      </c>
      <c r="K589" s="41"/>
    </row>
    <row r="590" spans="1:11" hidden="1">
      <c r="A590" s="171"/>
      <c r="B590" s="107" t="s">
        <v>539</v>
      </c>
      <c r="C590" s="100" t="s">
        <v>24</v>
      </c>
      <c r="D590" s="41">
        <v>75.3</v>
      </c>
      <c r="E590" s="174">
        <v>65</v>
      </c>
      <c r="F590" s="41"/>
      <c r="G590" s="41">
        <v>65</v>
      </c>
      <c r="H590" s="41">
        <v>67</v>
      </c>
      <c r="I590" s="56">
        <f t="shared" si="40"/>
        <v>86.321381142098275</v>
      </c>
      <c r="J590" s="56">
        <f t="shared" si="41"/>
        <v>100</v>
      </c>
      <c r="K590" s="41"/>
    </row>
    <row r="591" spans="1:11" hidden="1">
      <c r="A591" s="171"/>
      <c r="B591" s="107" t="s">
        <v>540</v>
      </c>
      <c r="C591" s="100" t="s">
        <v>24</v>
      </c>
      <c r="D591" s="41">
        <v>95.2</v>
      </c>
      <c r="E591" s="174">
        <v>96</v>
      </c>
      <c r="F591" s="41"/>
      <c r="G591" s="41">
        <v>96</v>
      </c>
      <c r="H591" s="41">
        <v>96</v>
      </c>
      <c r="I591" s="56">
        <f t="shared" si="40"/>
        <v>100.84033613445378</v>
      </c>
      <c r="J591" s="56">
        <f t="shared" si="41"/>
        <v>100</v>
      </c>
      <c r="K591" s="41"/>
    </row>
    <row r="592" spans="1:11" hidden="1">
      <c r="A592" s="104"/>
      <c r="B592" s="108" t="s">
        <v>541</v>
      </c>
      <c r="C592" s="102"/>
      <c r="D592" s="41"/>
      <c r="E592" s="174"/>
      <c r="F592" s="41"/>
      <c r="G592" s="41"/>
      <c r="H592" s="41"/>
      <c r="I592" s="56"/>
      <c r="J592" s="56"/>
      <c r="K592" s="41"/>
    </row>
    <row r="593" spans="1:11" hidden="1">
      <c r="A593" s="171"/>
      <c r="B593" s="107" t="s">
        <v>542</v>
      </c>
      <c r="C593" s="102" t="s">
        <v>330</v>
      </c>
      <c r="D593" s="41">
        <v>472</v>
      </c>
      <c r="E593" s="174">
        <v>359</v>
      </c>
      <c r="F593" s="41"/>
      <c r="G593" s="41">
        <v>109</v>
      </c>
      <c r="H593" s="41">
        <v>120</v>
      </c>
      <c r="I593" s="56">
        <f t="shared" si="40"/>
        <v>23.093220338983052</v>
      </c>
      <c r="J593" s="56">
        <f t="shared" si="41"/>
        <v>30.362116991643457</v>
      </c>
      <c r="K593" s="41"/>
    </row>
    <row r="594" spans="1:11" hidden="1">
      <c r="A594" s="171"/>
      <c r="B594" s="107" t="s">
        <v>587</v>
      </c>
      <c r="C594" s="102" t="s">
        <v>330</v>
      </c>
      <c r="D594" s="41">
        <v>6071</v>
      </c>
      <c r="E594" s="174">
        <v>7408</v>
      </c>
      <c r="F594" s="41"/>
      <c r="G594" s="41">
        <v>6180</v>
      </c>
      <c r="H594" s="41">
        <v>6300</v>
      </c>
      <c r="I594" s="56">
        <f t="shared" si="40"/>
        <v>101.79542085323669</v>
      </c>
      <c r="J594" s="56">
        <f t="shared" si="41"/>
        <v>83.423326133909299</v>
      </c>
      <c r="K594" s="41"/>
    </row>
    <row r="595" spans="1:11" hidden="1">
      <c r="A595" s="171"/>
      <c r="B595" s="107" t="s">
        <v>543</v>
      </c>
      <c r="C595" s="102" t="s">
        <v>277</v>
      </c>
      <c r="D595" s="41">
        <v>1680</v>
      </c>
      <c r="E595" s="174">
        <v>2400</v>
      </c>
      <c r="F595" s="41"/>
      <c r="G595" s="41">
        <v>2400</v>
      </c>
      <c r="H595" s="41">
        <v>2400</v>
      </c>
      <c r="I595" s="56">
        <f t="shared" si="40"/>
        <v>142.85714285714286</v>
      </c>
      <c r="J595" s="56">
        <f t="shared" si="41"/>
        <v>100</v>
      </c>
      <c r="K595" s="41"/>
    </row>
    <row r="596" spans="1:11" hidden="1">
      <c r="A596" s="104"/>
      <c r="B596" s="108" t="s">
        <v>544</v>
      </c>
      <c r="C596" s="104" t="s">
        <v>545</v>
      </c>
      <c r="D596" s="98">
        <v>9</v>
      </c>
      <c r="E596" s="195">
        <v>12</v>
      </c>
      <c r="F596" s="98"/>
      <c r="G596" s="98">
        <v>9</v>
      </c>
      <c r="H596" s="98">
        <v>10</v>
      </c>
      <c r="I596" s="99">
        <f t="shared" si="40"/>
        <v>100</v>
      </c>
      <c r="J596" s="99">
        <f t="shared" si="41"/>
        <v>75</v>
      </c>
      <c r="K596" s="41"/>
    </row>
    <row r="597" spans="1:11" hidden="1">
      <c r="A597" s="104"/>
      <c r="B597" s="108" t="s">
        <v>546</v>
      </c>
      <c r="C597" s="102" t="s">
        <v>547</v>
      </c>
      <c r="D597" s="41">
        <v>3</v>
      </c>
      <c r="E597" s="174">
        <v>3</v>
      </c>
      <c r="F597" s="41"/>
      <c r="G597" s="41">
        <v>3</v>
      </c>
      <c r="H597" s="41">
        <v>3</v>
      </c>
      <c r="I597" s="56">
        <f t="shared" si="40"/>
        <v>100</v>
      </c>
      <c r="J597" s="56">
        <f t="shared" si="41"/>
        <v>100</v>
      </c>
      <c r="K597" s="41"/>
    </row>
    <row r="598" spans="1:11" hidden="1">
      <c r="A598" s="104"/>
      <c r="B598" s="108" t="s">
        <v>548</v>
      </c>
      <c r="C598" s="102"/>
      <c r="D598" s="41"/>
      <c r="E598" s="174"/>
      <c r="F598" s="41"/>
      <c r="G598" s="41"/>
      <c r="H598" s="41"/>
      <c r="I598" s="56"/>
      <c r="J598" s="56"/>
      <c r="K598" s="41"/>
    </row>
    <row r="599" spans="1:11" hidden="1">
      <c r="A599" s="104"/>
      <c r="B599" s="108" t="s">
        <v>549</v>
      </c>
      <c r="C599" s="102" t="s">
        <v>520</v>
      </c>
      <c r="D599" s="41">
        <v>1</v>
      </c>
      <c r="E599" s="174">
        <v>1</v>
      </c>
      <c r="F599" s="41"/>
      <c r="G599" s="41">
        <v>1</v>
      </c>
      <c r="H599" s="41">
        <v>1</v>
      </c>
      <c r="I599" s="56">
        <f t="shared" si="40"/>
        <v>100</v>
      </c>
      <c r="J599" s="56">
        <f t="shared" si="41"/>
        <v>100</v>
      </c>
      <c r="K599" s="41"/>
    </row>
    <row r="600" spans="1:11" hidden="1">
      <c r="A600" s="104"/>
      <c r="B600" s="108" t="s">
        <v>550</v>
      </c>
      <c r="C600" s="102" t="s">
        <v>551</v>
      </c>
      <c r="D600" s="41">
        <v>96</v>
      </c>
      <c r="E600" s="174">
        <v>99</v>
      </c>
      <c r="F600" s="41"/>
      <c r="G600" s="41">
        <v>101</v>
      </c>
      <c r="H600" s="41">
        <v>104</v>
      </c>
      <c r="I600" s="56">
        <f t="shared" si="40"/>
        <v>105.20833333333333</v>
      </c>
      <c r="J600" s="56">
        <f t="shared" si="41"/>
        <v>102.02020202020201</v>
      </c>
      <c r="K600" s="41"/>
    </row>
    <row r="601" spans="1:11" hidden="1">
      <c r="A601" s="102"/>
      <c r="B601" s="107" t="s">
        <v>552</v>
      </c>
      <c r="C601" s="102" t="s">
        <v>551</v>
      </c>
      <c r="D601" s="41"/>
      <c r="E601" s="174"/>
      <c r="F601" s="41"/>
      <c r="G601" s="41"/>
      <c r="H601" s="41"/>
      <c r="I601" s="56"/>
      <c r="J601" s="56"/>
      <c r="K601" s="41"/>
    </row>
    <row r="602" spans="1:11" hidden="1">
      <c r="A602" s="102"/>
      <c r="B602" s="107" t="s">
        <v>553</v>
      </c>
      <c r="C602" s="102" t="s">
        <v>551</v>
      </c>
      <c r="D602" s="41">
        <v>9</v>
      </c>
      <c r="E602" s="174">
        <v>10</v>
      </c>
      <c r="F602" s="41"/>
      <c r="G602" s="41">
        <v>9</v>
      </c>
      <c r="H602" s="41">
        <v>10</v>
      </c>
      <c r="I602" s="56">
        <f t="shared" si="40"/>
        <v>100</v>
      </c>
      <c r="J602" s="56">
        <f t="shared" si="41"/>
        <v>90</v>
      </c>
      <c r="K602" s="41"/>
    </row>
    <row r="603" spans="1:11" hidden="1">
      <c r="A603" s="102"/>
      <c r="B603" s="107" t="s">
        <v>554</v>
      </c>
      <c r="C603" s="102" t="s">
        <v>551</v>
      </c>
      <c r="D603" s="41">
        <v>87</v>
      </c>
      <c r="E603" s="174">
        <v>89</v>
      </c>
      <c r="F603" s="41"/>
      <c r="G603" s="41">
        <v>92</v>
      </c>
      <c r="H603" s="41">
        <v>94</v>
      </c>
      <c r="I603" s="56">
        <f t="shared" si="40"/>
        <v>105.74712643678161</v>
      </c>
      <c r="J603" s="56">
        <f t="shared" si="41"/>
        <v>103.37078651685394</v>
      </c>
      <c r="K603" s="41"/>
    </row>
    <row r="604" spans="1:11" hidden="1">
      <c r="A604" s="104"/>
      <c r="B604" s="108" t="s">
        <v>555</v>
      </c>
      <c r="C604" s="102" t="s">
        <v>551</v>
      </c>
      <c r="D604" s="41">
        <v>1</v>
      </c>
      <c r="E604" s="174">
        <v>1</v>
      </c>
      <c r="F604" s="41"/>
      <c r="G604" s="41">
        <v>1</v>
      </c>
      <c r="H604" s="41">
        <v>1</v>
      </c>
      <c r="I604" s="56">
        <f t="shared" si="40"/>
        <v>100</v>
      </c>
      <c r="J604" s="56">
        <f t="shared" si="41"/>
        <v>100</v>
      </c>
      <c r="K604" s="41"/>
    </row>
    <row r="605" spans="1:11" hidden="1">
      <c r="A605" s="104"/>
      <c r="B605" s="108" t="s">
        <v>556</v>
      </c>
      <c r="C605" s="102"/>
      <c r="D605" s="41"/>
      <c r="E605" s="174"/>
      <c r="F605" s="41"/>
      <c r="G605" s="41"/>
      <c r="H605" s="41"/>
      <c r="I605" s="56"/>
      <c r="J605" s="56"/>
      <c r="K605" s="41"/>
    </row>
    <row r="606" spans="1:11" s="2" customFormat="1" hidden="1">
      <c r="A606" s="104"/>
      <c r="B606" s="108" t="s">
        <v>557</v>
      </c>
      <c r="C606" s="104" t="s">
        <v>558</v>
      </c>
      <c r="D606" s="99">
        <v>13457</v>
      </c>
      <c r="E606" s="288">
        <v>13726</v>
      </c>
      <c r="F606" s="99"/>
      <c r="G606" s="99">
        <v>13726</v>
      </c>
      <c r="H606" s="99">
        <v>13726</v>
      </c>
      <c r="I606" s="99">
        <f t="shared" si="40"/>
        <v>101.99895964925318</v>
      </c>
      <c r="J606" s="99">
        <f t="shared" si="41"/>
        <v>100</v>
      </c>
      <c r="K606" s="98"/>
    </row>
    <row r="607" spans="1:11" hidden="1">
      <c r="A607" s="102"/>
      <c r="B607" s="107" t="s">
        <v>559</v>
      </c>
      <c r="C607" s="102" t="s">
        <v>24</v>
      </c>
      <c r="D607" s="41">
        <v>22</v>
      </c>
      <c r="E607" s="194">
        <v>22.4</v>
      </c>
      <c r="F607" s="41"/>
      <c r="G607" s="41">
        <v>22</v>
      </c>
      <c r="H607" s="41">
        <v>22.4</v>
      </c>
      <c r="I607" s="56">
        <f t="shared" si="40"/>
        <v>100</v>
      </c>
      <c r="J607" s="56">
        <f t="shared" si="41"/>
        <v>98.214285714285722</v>
      </c>
      <c r="K607" s="41"/>
    </row>
    <row r="608" spans="1:11" s="2" customFormat="1" hidden="1">
      <c r="A608" s="104"/>
      <c r="B608" s="108" t="s">
        <v>560</v>
      </c>
      <c r="C608" s="104" t="s">
        <v>561</v>
      </c>
      <c r="D608" s="99">
        <v>1846</v>
      </c>
      <c r="E608" s="288">
        <v>2043</v>
      </c>
      <c r="F608" s="99"/>
      <c r="G608" s="99">
        <v>1850</v>
      </c>
      <c r="H608" s="99">
        <v>1860</v>
      </c>
      <c r="I608" s="99">
        <f t="shared" si="40"/>
        <v>100.21668472372698</v>
      </c>
      <c r="J608" s="99">
        <f t="shared" si="41"/>
        <v>90.553108174253552</v>
      </c>
      <c r="K608" s="98"/>
    </row>
    <row r="609" spans="1:11" s="2" customFormat="1" hidden="1">
      <c r="A609" s="97"/>
      <c r="B609" s="119" t="s">
        <v>562</v>
      </c>
      <c r="C609" s="104" t="s">
        <v>563</v>
      </c>
      <c r="D609" s="99">
        <v>36</v>
      </c>
      <c r="E609" s="288">
        <v>36</v>
      </c>
      <c r="F609" s="99"/>
      <c r="G609" s="99">
        <v>36</v>
      </c>
      <c r="H609" s="99">
        <v>36</v>
      </c>
      <c r="I609" s="99">
        <f t="shared" si="40"/>
        <v>100</v>
      </c>
      <c r="J609" s="99">
        <f t="shared" si="41"/>
        <v>100</v>
      </c>
      <c r="K609" s="98"/>
    </row>
    <row r="610" spans="1:11" s="2" customFormat="1" hidden="1">
      <c r="A610" s="97"/>
      <c r="B610" s="119" t="s">
        <v>564</v>
      </c>
      <c r="C610" s="104"/>
      <c r="D610" s="98"/>
      <c r="E610" s="195"/>
      <c r="F610" s="98"/>
      <c r="G610" s="98"/>
      <c r="H610" s="98"/>
      <c r="I610" s="56"/>
      <c r="J610" s="56"/>
      <c r="K610" s="98"/>
    </row>
    <row r="611" spans="1:11" hidden="1">
      <c r="A611" s="196"/>
      <c r="B611" s="197" t="s">
        <v>565</v>
      </c>
      <c r="C611" s="102" t="s">
        <v>566</v>
      </c>
      <c r="D611" s="41">
        <v>1</v>
      </c>
      <c r="E611" s="174">
        <v>1</v>
      </c>
      <c r="F611" s="41"/>
      <c r="G611" s="41">
        <v>1</v>
      </c>
      <c r="H611" s="41">
        <v>1</v>
      </c>
      <c r="I611" s="56">
        <f t="shared" si="40"/>
        <v>100</v>
      </c>
      <c r="J611" s="56">
        <f t="shared" si="41"/>
        <v>100</v>
      </c>
      <c r="K611" s="41"/>
    </row>
    <row r="612" spans="1:11" hidden="1">
      <c r="A612" s="196"/>
      <c r="B612" s="197" t="s">
        <v>567</v>
      </c>
      <c r="C612" s="102" t="s">
        <v>551</v>
      </c>
      <c r="D612" s="41">
        <v>7</v>
      </c>
      <c r="E612" s="174">
        <v>7</v>
      </c>
      <c r="F612" s="41"/>
      <c r="G612" s="41">
        <v>7</v>
      </c>
      <c r="H612" s="41">
        <v>7</v>
      </c>
      <c r="I612" s="56">
        <f t="shared" si="40"/>
        <v>100</v>
      </c>
      <c r="J612" s="56">
        <f t="shared" si="41"/>
        <v>100</v>
      </c>
      <c r="K612" s="41"/>
    </row>
    <row r="613" spans="1:11" s="3" customFormat="1" hidden="1">
      <c r="A613" s="40"/>
      <c r="B613" s="40" t="str">
        <f>UPPER("Thông tin - Truyền thông")</f>
        <v>THÔNG TIN - TRUYỀN THÔNG</v>
      </c>
      <c r="C613" s="40"/>
      <c r="D613" s="40"/>
      <c r="E613" s="40"/>
      <c r="F613" s="40"/>
      <c r="G613" s="40"/>
      <c r="H613" s="40"/>
      <c r="I613" s="234"/>
      <c r="J613" s="234"/>
      <c r="K613" s="40"/>
    </row>
    <row r="614" spans="1:11" hidden="1">
      <c r="A614" s="198"/>
      <c r="B614" s="199" t="s">
        <v>568</v>
      </c>
      <c r="C614" s="200"/>
      <c r="D614" s="41"/>
      <c r="E614" s="41"/>
      <c r="F614" s="41"/>
      <c r="G614" s="41"/>
      <c r="H614" s="41"/>
      <c r="I614" s="56"/>
      <c r="J614" s="56"/>
      <c r="K614" s="41"/>
    </row>
    <row r="615" spans="1:11" hidden="1">
      <c r="A615" s="201"/>
      <c r="B615" s="202" t="s">
        <v>569</v>
      </c>
      <c r="C615" s="200"/>
      <c r="D615" s="41"/>
      <c r="E615" s="41"/>
      <c r="F615" s="41"/>
      <c r="G615" s="41"/>
      <c r="H615" s="41"/>
      <c r="I615" s="56"/>
      <c r="J615" s="56"/>
      <c r="K615" s="41"/>
    </row>
    <row r="616" spans="1:11" hidden="1">
      <c r="A616" s="201"/>
      <c r="B616" s="202" t="s">
        <v>570</v>
      </c>
      <c r="C616" s="200" t="s">
        <v>571</v>
      </c>
      <c r="D616" s="41"/>
      <c r="E616" s="41"/>
      <c r="F616" s="41"/>
      <c r="G616" s="41"/>
      <c r="H616" s="41"/>
      <c r="I616" s="56"/>
      <c r="J616" s="56"/>
      <c r="K616" s="41"/>
    </row>
    <row r="617" spans="1:11" hidden="1">
      <c r="A617" s="201"/>
      <c r="B617" s="202" t="s">
        <v>572</v>
      </c>
      <c r="C617" s="200" t="s">
        <v>571</v>
      </c>
      <c r="D617" s="41">
        <v>1</v>
      </c>
      <c r="E617" s="41">
        <v>1</v>
      </c>
      <c r="F617" s="41"/>
      <c r="G617" s="41">
        <v>1</v>
      </c>
      <c r="H617" s="41">
        <f>+G617</f>
        <v>1</v>
      </c>
      <c r="I617" s="56">
        <f>+G617/D617*100</f>
        <v>100</v>
      </c>
      <c r="J617" s="56">
        <f>+G617/E617*100</f>
        <v>100</v>
      </c>
      <c r="K617" s="41"/>
    </row>
    <row r="618" spans="1:11" hidden="1">
      <c r="A618" s="201"/>
      <c r="B618" s="202" t="s">
        <v>573</v>
      </c>
      <c r="C618" s="200" t="s">
        <v>571</v>
      </c>
      <c r="D618" s="41"/>
      <c r="E618" s="41"/>
      <c r="F618" s="41"/>
      <c r="G618" s="41"/>
      <c r="H618" s="41"/>
      <c r="I618" s="56"/>
      <c r="J618" s="56"/>
      <c r="K618" s="41"/>
    </row>
    <row r="619" spans="1:11" hidden="1">
      <c r="A619" s="201"/>
      <c r="B619" s="203" t="s">
        <v>574</v>
      </c>
      <c r="C619" s="200" t="s">
        <v>575</v>
      </c>
      <c r="D619" s="41">
        <v>4</v>
      </c>
      <c r="E619" s="41">
        <v>4</v>
      </c>
      <c r="F619" s="41"/>
      <c r="G619" s="41">
        <v>4</v>
      </c>
      <c r="H619" s="41">
        <f>+G619</f>
        <v>4</v>
      </c>
      <c r="I619" s="56">
        <f>+G619/D619*100</f>
        <v>100</v>
      </c>
      <c r="J619" s="56">
        <f>+G619/E619*100</f>
        <v>100</v>
      </c>
      <c r="K619" s="41"/>
    </row>
    <row r="620" spans="1:11" hidden="1">
      <c r="A620" s="198"/>
      <c r="B620" s="199" t="s">
        <v>576</v>
      </c>
      <c r="C620" s="200"/>
      <c r="D620" s="41"/>
      <c r="E620" s="41"/>
      <c r="F620" s="41"/>
      <c r="G620" s="41"/>
      <c r="H620" s="41"/>
      <c r="I620" s="56"/>
      <c r="J620" s="56"/>
      <c r="K620" s="41"/>
    </row>
    <row r="621" spans="1:11" hidden="1">
      <c r="A621" s="201"/>
      <c r="B621" s="202" t="s">
        <v>577</v>
      </c>
      <c r="C621" s="200" t="s">
        <v>408</v>
      </c>
      <c r="D621" s="56">
        <v>82</v>
      </c>
      <c r="E621" s="56">
        <v>86</v>
      </c>
      <c r="F621" s="56"/>
      <c r="G621" s="56">
        <v>86</v>
      </c>
      <c r="H621" s="56">
        <f>+G621</f>
        <v>86</v>
      </c>
      <c r="I621" s="56">
        <f>+G621/D621*100</f>
        <v>104.8780487804878</v>
      </c>
      <c r="J621" s="56">
        <f>+G621/E621*100</f>
        <v>100</v>
      </c>
      <c r="K621" s="41"/>
    </row>
    <row r="622" spans="1:11" hidden="1">
      <c r="A622" s="201"/>
      <c r="B622" s="203" t="s">
        <v>578</v>
      </c>
      <c r="C622" s="200" t="s">
        <v>579</v>
      </c>
      <c r="D622" s="56">
        <v>40477</v>
      </c>
      <c r="E622" s="56">
        <v>41200</v>
      </c>
      <c r="F622" s="56"/>
      <c r="G622" s="56">
        <f>+E622</f>
        <v>41200</v>
      </c>
      <c r="H622" s="56">
        <f>+G622</f>
        <v>41200</v>
      </c>
      <c r="I622" s="56">
        <f>+G622/D622*100</f>
        <v>101.78619957012624</v>
      </c>
      <c r="J622" s="56">
        <f>+G622/E622*100</f>
        <v>100</v>
      </c>
      <c r="K622" s="41"/>
    </row>
    <row r="623" spans="1:11" hidden="1">
      <c r="A623" s="201"/>
      <c r="B623" s="203" t="s">
        <v>580</v>
      </c>
      <c r="C623" s="200" t="s">
        <v>579</v>
      </c>
      <c r="D623" s="56">
        <v>4</v>
      </c>
      <c r="E623" s="56">
        <v>4</v>
      </c>
      <c r="F623" s="56"/>
      <c r="G623" s="56">
        <f>+E623</f>
        <v>4</v>
      </c>
      <c r="H623" s="56">
        <f>+G623</f>
        <v>4</v>
      </c>
      <c r="I623" s="56">
        <f>+G623/D623*100</f>
        <v>100</v>
      </c>
      <c r="J623" s="56">
        <f>+G623/E623*100</f>
        <v>100</v>
      </c>
      <c r="K623" s="41"/>
    </row>
    <row r="624" spans="1:11" hidden="1">
      <c r="A624" s="201"/>
      <c r="B624" s="203" t="s">
        <v>604</v>
      </c>
      <c r="C624" s="200" t="s">
        <v>579</v>
      </c>
      <c r="D624" s="56">
        <v>1334</v>
      </c>
      <c r="E624" s="56">
        <v>1350</v>
      </c>
      <c r="F624" s="56"/>
      <c r="G624" s="56">
        <f>+E624</f>
        <v>1350</v>
      </c>
      <c r="H624" s="56">
        <f>+G624</f>
        <v>1350</v>
      </c>
      <c r="I624" s="56">
        <f>+G624/D624*100</f>
        <v>101.19940029985008</v>
      </c>
      <c r="J624" s="56">
        <f>+G624/E624*100</f>
        <v>100</v>
      </c>
      <c r="K624" s="41"/>
    </row>
    <row r="625" spans="1:11" hidden="1">
      <c r="A625" s="204"/>
      <c r="B625" s="205" t="s">
        <v>581</v>
      </c>
      <c r="C625" s="206" t="s">
        <v>72</v>
      </c>
      <c r="D625" s="262">
        <v>12</v>
      </c>
      <c r="E625" s="262">
        <v>12</v>
      </c>
      <c r="F625" s="262"/>
      <c r="G625" s="262">
        <f>+E625</f>
        <v>12</v>
      </c>
      <c r="H625" s="262">
        <f>+G625</f>
        <v>12</v>
      </c>
      <c r="I625" s="262">
        <f>+G625/D625*100</f>
        <v>100</v>
      </c>
      <c r="J625" s="262">
        <f>+G625/E625*100</f>
        <v>100</v>
      </c>
      <c r="K625" s="207"/>
    </row>
  </sheetData>
  <mergeCells count="8">
    <mergeCell ref="I2:J2"/>
    <mergeCell ref="K2:K3"/>
    <mergeCell ref="A2:A3"/>
    <mergeCell ref="B2:B3"/>
    <mergeCell ref="C2:C3"/>
    <mergeCell ref="D2:D3"/>
    <mergeCell ref="E2:G2"/>
    <mergeCell ref="H2:H3"/>
  </mergeCells>
  <hyperlinks>
    <hyperlink ref="H1" location="Index" display="Quay ve" xr:uid="{00000000-0004-0000-0000-000000000000}"/>
    <hyperlink ref="A2" location="Start1" display="Mucluc" xr:uid="{00000000-0004-0000-0000-000001000000}"/>
    <hyperlink ref="A3" location="Start3" display="Biểu 1 (2)" xr:uid="{00000000-0004-0000-0000-000002000000}"/>
    <hyperlink ref="A4" location="Start4" display="Biểu 2 (NN)" xr:uid="{00000000-0004-0000-0000-000003000000}"/>
    <hyperlink ref="A5" location="Start5" display="Biểu 2a (NN)" xr:uid="{00000000-0004-0000-0000-000004000000}"/>
    <hyperlink ref="A6" location="Start6" display="Biểu 3 (CN)" xr:uid="{00000000-0004-0000-0000-000005000000}"/>
    <hyperlink ref="A7" location="Start7" display="Biểu 4 (TM&amp;DV)" xr:uid="{00000000-0004-0000-0000-000006000000}"/>
    <hyperlink ref="A8" location="Start8" display="Biểu 5 (VT)" xr:uid="{00000000-0004-0000-0000-000007000000}"/>
    <hyperlink ref="A9" location="Start9" display="Biểu 6 (HTX)" xr:uid="{00000000-0004-0000-0000-000008000000}"/>
    <hyperlink ref="A10" location="Start10" display="Biểu 7 (LĐ)" xr:uid="{00000000-0004-0000-0000-000009000000}"/>
    <hyperlink ref="A11" location="Start11" display="Biểu 7a (LĐ)" xr:uid="{00000000-0004-0000-0000-00000A000000}"/>
    <hyperlink ref="A12" location="Start12" display="Biểu 8 (MT)" xr:uid="{00000000-0004-0000-0000-00000B000000}"/>
    <hyperlink ref="A13" location="Start13" display="Biểu 9 (DS&amp;TE)" xr:uid="{00000000-0004-0000-0000-00000C000000}"/>
    <hyperlink ref="A14" location="Start14" display="Biểu 9a (DS&amp;TE)" xr:uid="{00000000-0004-0000-0000-00000D000000}"/>
    <hyperlink ref="A15" location="Start15" display="Biểu 10 (Y tế)" xr:uid="{00000000-0004-0000-0000-00000E000000}"/>
    <hyperlink ref="A16" location="Start16" display="Biểu 10a (Y tế)" xr:uid="{00000000-0004-0000-0000-00000F000000}"/>
    <hyperlink ref="A17" location="Start17" display="Biểu 11 (GD&amp;ĐT)" xr:uid="{00000000-0004-0000-0000-000010000000}"/>
    <hyperlink ref="A18" location="Start18" display="Biểu 11a (GD&amp;ĐT)" xr:uid="{00000000-0004-0000-0000-000011000000}"/>
    <hyperlink ref="A19" location="Start19" display="Biểu 12 (VH)" xr:uid="{00000000-0004-0000-0000-000012000000}"/>
    <hyperlink ref="A20" location="Start20" display="Biểu 12a (VH)" xr:uid="{00000000-0004-0000-0000-000013000000}"/>
    <hyperlink ref="A21" location="Start21" display="Biểu 13 (TrTh)" xr:uid="{00000000-0004-0000-0000-000014000000}"/>
  </hyperlinks>
  <pageMargins left="0.19685039370078741" right="0.19685039370078741" top="0.47244094488188981" bottom="0.125" header="0.47244094488188981" footer="0.19685039370078741"/>
  <pageSetup paperSize="9" scale="73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">
    <tabColor rgb="FFC00000"/>
    <pageSetUpPr fitToPage="1"/>
  </sheetPr>
  <dimension ref="A1:AH624"/>
  <sheetViews>
    <sheetView tabSelected="1" zoomScale="50" zoomScaleNormal="50" zoomScalePageLayoutView="70" workbookViewId="0">
      <pane ySplit="4" topLeftCell="A240" activePane="bottomLeft" state="frozen"/>
      <selection pane="bottomLeft" activeCell="U252" sqref="U252"/>
    </sheetView>
  </sheetViews>
  <sheetFormatPr defaultColWidth="9.28515625" defaultRowHeight="18.75"/>
  <cols>
    <col min="1" max="1" width="9.28515625" style="380" bestFit="1" customWidth="1"/>
    <col min="2" max="2" width="50.28515625" style="6" customWidth="1"/>
    <col min="3" max="3" width="19.5703125" style="380" customWidth="1"/>
    <col min="4" max="4" width="15.28515625" style="6" customWidth="1"/>
    <col min="5" max="6" width="14.28515625" style="6" hidden="1" customWidth="1"/>
    <col min="7" max="7" width="13.7109375" style="6" hidden="1" customWidth="1"/>
    <col min="8" max="9" width="14.28515625" style="6" hidden="1" customWidth="1"/>
    <col min="10" max="10" width="15.28515625" style="6" hidden="1" customWidth="1"/>
    <col min="11" max="13" width="14.28515625" style="6" hidden="1" customWidth="1"/>
    <col min="14" max="14" width="16.28515625" style="6" hidden="1" customWidth="1"/>
    <col min="15" max="15" width="14.85546875" style="6" hidden="1" customWidth="1"/>
    <col min="16" max="16" width="15.28515625" style="6" hidden="1" customWidth="1"/>
    <col min="17" max="17" width="14.28515625" style="6" hidden="1" customWidth="1"/>
    <col min="18" max="18" width="15.7109375" style="6" hidden="1" customWidth="1"/>
    <col min="19" max="19" width="16" style="6" hidden="1" customWidth="1"/>
    <col min="20" max="20" width="15.85546875" style="6" customWidth="1"/>
    <col min="21" max="21" width="15" style="6" customWidth="1"/>
    <col min="22" max="22" width="15.28515625" style="6" customWidth="1"/>
    <col min="23" max="23" width="14.28515625" style="6" customWidth="1"/>
    <col min="24" max="24" width="15.28515625" style="6" customWidth="1"/>
    <col min="25" max="25" width="14.28515625" style="6" hidden="1" customWidth="1"/>
    <col min="26" max="26" width="16.28515625" style="6" hidden="1" customWidth="1"/>
    <col min="27" max="27" width="14.28515625" style="6" hidden="1" customWidth="1"/>
    <col min="28" max="28" width="14.7109375" style="6" customWidth="1"/>
    <col min="29" max="29" width="16.7109375" style="311" customWidth="1"/>
    <col min="30" max="30" width="15.28515625" style="6" customWidth="1"/>
    <col min="31" max="31" width="23" style="6" customWidth="1"/>
    <col min="32" max="32" width="15.7109375" style="6" bestFit="1" customWidth="1"/>
    <col min="33" max="33" width="16.28515625" style="6" customWidth="1"/>
    <col min="34" max="34" width="14.28515625" style="6" bestFit="1" customWidth="1"/>
    <col min="35" max="16384" width="9.28515625" style="6"/>
  </cols>
  <sheetData>
    <row r="1" spans="1:32" ht="49.5" customHeight="1">
      <c r="A1" s="603" t="s">
        <v>938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  <c r="P1" s="603"/>
      <c r="Q1" s="603"/>
      <c r="R1" s="603"/>
      <c r="S1" s="603"/>
      <c r="T1" s="603"/>
      <c r="U1" s="603"/>
      <c r="V1" s="603"/>
      <c r="W1" s="603"/>
      <c r="X1" s="603"/>
      <c r="Y1" s="603"/>
      <c r="Z1" s="603"/>
      <c r="AA1" s="603"/>
      <c r="AB1" s="603"/>
      <c r="AC1" s="603"/>
      <c r="AD1" s="603"/>
    </row>
    <row r="2" spans="1:32" ht="31.5" customHeight="1">
      <c r="A2" s="597" t="s">
        <v>0</v>
      </c>
      <c r="B2" s="593" t="s">
        <v>1</v>
      </c>
      <c r="C2" s="597" t="s">
        <v>2</v>
      </c>
      <c r="D2" s="608" t="s">
        <v>939</v>
      </c>
      <c r="E2" s="609"/>
      <c r="F2" s="609"/>
      <c r="G2" s="609"/>
      <c r="H2" s="609"/>
      <c r="I2" s="609"/>
      <c r="J2" s="609"/>
      <c r="K2" s="609"/>
      <c r="L2" s="609"/>
      <c r="M2" s="609"/>
      <c r="N2" s="609"/>
      <c r="O2" s="609"/>
      <c r="P2" s="609"/>
      <c r="Q2" s="609"/>
      <c r="R2" s="609"/>
      <c r="S2" s="609"/>
      <c r="T2" s="609"/>
      <c r="U2" s="609"/>
      <c r="V2" s="609"/>
      <c r="W2" s="609"/>
      <c r="X2" s="609"/>
      <c r="Y2" s="609"/>
      <c r="Z2" s="609"/>
      <c r="AA2" s="609"/>
      <c r="AB2" s="613" t="s">
        <v>846</v>
      </c>
      <c r="AC2" s="605" t="s">
        <v>847</v>
      </c>
      <c r="AD2" s="593" t="s">
        <v>3</v>
      </c>
    </row>
    <row r="3" spans="1:32" ht="36.75" customHeight="1">
      <c r="A3" s="604"/>
      <c r="B3" s="602"/>
      <c r="C3" s="604"/>
      <c r="D3" s="613" t="s">
        <v>832</v>
      </c>
      <c r="E3" s="610" t="s">
        <v>893</v>
      </c>
      <c r="F3" s="611"/>
      <c r="G3" s="611"/>
      <c r="H3" s="611"/>
      <c r="I3" s="611"/>
      <c r="J3" s="611"/>
      <c r="K3" s="611"/>
      <c r="L3" s="611"/>
      <c r="M3" s="611"/>
      <c r="N3" s="611"/>
      <c r="O3" s="611"/>
      <c r="P3" s="611"/>
      <c r="Q3" s="611"/>
      <c r="R3" s="611"/>
      <c r="S3" s="611"/>
      <c r="T3" s="611"/>
      <c r="U3" s="611"/>
      <c r="V3" s="611"/>
      <c r="W3" s="611"/>
      <c r="X3" s="611"/>
      <c r="Y3" s="611"/>
      <c r="Z3" s="611"/>
      <c r="AA3" s="612"/>
      <c r="AB3" s="602"/>
      <c r="AC3" s="606"/>
      <c r="AD3" s="602"/>
    </row>
    <row r="4" spans="1:32" s="380" customFormat="1" ht="102" customHeight="1">
      <c r="A4" s="598"/>
      <c r="B4" s="594"/>
      <c r="C4" s="598"/>
      <c r="D4" s="614"/>
      <c r="E4" s="378" t="str">
        <f>"Tháng "&amp;Sheet1!A3</f>
        <v>Tháng 1</v>
      </c>
      <c r="F4" s="378" t="s">
        <v>848</v>
      </c>
      <c r="G4" s="378" t="str">
        <f>"Tháng "&amp;Sheet1!B3</f>
        <v>Tháng 2</v>
      </c>
      <c r="H4" s="378" t="s">
        <v>848</v>
      </c>
      <c r="I4" s="378" t="str">
        <f>"Tháng "&amp;Sheet1!C3</f>
        <v>Tháng 3</v>
      </c>
      <c r="J4" s="378" t="s">
        <v>848</v>
      </c>
      <c r="K4" s="378" t="str">
        <f>"Tháng "&amp;Sheet1!D3</f>
        <v>Tháng 4</v>
      </c>
      <c r="L4" s="378" t="s">
        <v>848</v>
      </c>
      <c r="M4" s="378" t="str">
        <f>"Tháng "&amp;Sheet1!E3</f>
        <v>Tháng 5</v>
      </c>
      <c r="N4" s="378" t="s">
        <v>848</v>
      </c>
      <c r="O4" s="378" t="str">
        <f>"Tháng "&amp;Sheet1!F3</f>
        <v>Tháng 6</v>
      </c>
      <c r="P4" s="378" t="s">
        <v>848</v>
      </c>
      <c r="Q4" s="378" t="str">
        <f>"Tháng "&amp;Sheet1!G3</f>
        <v>Tháng 7</v>
      </c>
      <c r="R4" s="378" t="s">
        <v>848</v>
      </c>
      <c r="S4" s="378" t="str">
        <f>"Tháng "&amp;Sheet1!H3</f>
        <v>Tháng 8</v>
      </c>
      <c r="T4" s="378" t="s">
        <v>848</v>
      </c>
      <c r="U4" s="378" t="str">
        <f>"Tháng "&amp;Sheet1!I3</f>
        <v>Tháng 9</v>
      </c>
      <c r="V4" s="378" t="s">
        <v>848</v>
      </c>
      <c r="W4" s="378" t="str">
        <f>"Tháng "&amp;Sheet1!J3</f>
        <v>Tháng 10</v>
      </c>
      <c r="X4" s="378" t="s">
        <v>848</v>
      </c>
      <c r="Y4" s="379" t="str">
        <f>"Tháng "&amp;Sheet1!K3</f>
        <v>Tháng 11</v>
      </c>
      <c r="Z4" s="378" t="s">
        <v>848</v>
      </c>
      <c r="AA4" s="378" t="str">
        <f>"Tháng "&amp;Sheet1!L3</f>
        <v>Tháng 12</v>
      </c>
      <c r="AB4" s="614"/>
      <c r="AC4" s="607"/>
      <c r="AD4" s="594"/>
      <c r="AF4" s="381"/>
    </row>
    <row r="5" spans="1:32" hidden="1">
      <c r="A5" s="382">
        <v>-1</v>
      </c>
      <c r="B5" s="383">
        <f>+A5-1</f>
        <v>-2</v>
      </c>
      <c r="C5" s="383">
        <f>+B5-1</f>
        <v>-3</v>
      </c>
      <c r="D5" s="383">
        <v>-4</v>
      </c>
      <c r="E5" s="383">
        <f t="shared" ref="E5:AC5" si="0">+D5-1</f>
        <v>-5</v>
      </c>
      <c r="F5" s="383">
        <f t="shared" si="0"/>
        <v>-6</v>
      </c>
      <c r="G5" s="383">
        <f t="shared" si="0"/>
        <v>-7</v>
      </c>
      <c r="H5" s="383">
        <f t="shared" si="0"/>
        <v>-8</v>
      </c>
      <c r="I5" s="383">
        <f t="shared" si="0"/>
        <v>-9</v>
      </c>
      <c r="J5" s="383">
        <f t="shared" si="0"/>
        <v>-10</v>
      </c>
      <c r="K5" s="383">
        <f t="shared" si="0"/>
        <v>-11</v>
      </c>
      <c r="L5" s="383">
        <f t="shared" si="0"/>
        <v>-12</v>
      </c>
      <c r="M5" s="383">
        <f t="shared" si="0"/>
        <v>-13</v>
      </c>
      <c r="N5" s="383">
        <f t="shared" si="0"/>
        <v>-14</v>
      </c>
      <c r="O5" s="383">
        <f t="shared" si="0"/>
        <v>-15</v>
      </c>
      <c r="P5" s="383">
        <f t="shared" si="0"/>
        <v>-16</v>
      </c>
      <c r="Q5" s="383">
        <f t="shared" si="0"/>
        <v>-17</v>
      </c>
      <c r="R5" s="383">
        <f t="shared" si="0"/>
        <v>-18</v>
      </c>
      <c r="S5" s="383">
        <f t="shared" si="0"/>
        <v>-19</v>
      </c>
      <c r="T5" s="383">
        <f t="shared" si="0"/>
        <v>-20</v>
      </c>
      <c r="U5" s="383">
        <f t="shared" si="0"/>
        <v>-21</v>
      </c>
      <c r="V5" s="383">
        <f t="shared" si="0"/>
        <v>-22</v>
      </c>
      <c r="W5" s="383">
        <f t="shared" si="0"/>
        <v>-23</v>
      </c>
      <c r="X5" s="383">
        <f t="shared" si="0"/>
        <v>-24</v>
      </c>
      <c r="Y5" s="383">
        <f t="shared" si="0"/>
        <v>-25</v>
      </c>
      <c r="Z5" s="383">
        <f t="shared" si="0"/>
        <v>-26</v>
      </c>
      <c r="AA5" s="383">
        <f t="shared" si="0"/>
        <v>-27</v>
      </c>
      <c r="AB5" s="383">
        <f t="shared" si="0"/>
        <v>-28</v>
      </c>
      <c r="AC5" s="383">
        <f t="shared" si="0"/>
        <v>-29</v>
      </c>
      <c r="AD5" s="383"/>
    </row>
    <row r="6" spans="1:32">
      <c r="A6" s="384" t="s">
        <v>4</v>
      </c>
      <c r="B6" s="385" t="s">
        <v>5</v>
      </c>
      <c r="C6" s="386"/>
      <c r="D6" s="387"/>
      <c r="E6" s="314"/>
      <c r="F6" s="314" t="str">
        <f t="shared" ref="F6:F16" si="1">IF(LEN(C6)=0," ",E6)</f>
        <v xml:space="preserve"> </v>
      </c>
      <c r="G6" s="314"/>
      <c r="H6" s="314" t="str">
        <f>IF(LEN($C6)=0," ",F6+G6)</f>
        <v xml:space="preserve"> </v>
      </c>
      <c r="I6" s="314"/>
      <c r="J6" s="314" t="str">
        <f t="shared" ref="J6:J16" si="2">IF(LEN($C6)=0," ",H6+I6)</f>
        <v xml:space="preserve"> </v>
      </c>
      <c r="K6" s="314"/>
      <c r="L6" s="314" t="str">
        <f t="shared" ref="L6:L16" si="3">IF(LEN($C6)=0," ",J6+K6)</f>
        <v xml:space="preserve"> </v>
      </c>
      <c r="M6" s="314"/>
      <c r="N6" s="314" t="str">
        <f t="shared" ref="N6:N16" si="4">IF(LEN($C6)=0," ",L6+M6)</f>
        <v xml:space="preserve"> </v>
      </c>
      <c r="O6" s="314"/>
      <c r="P6" s="314" t="str">
        <f t="shared" ref="P6:P16" si="5">IF(LEN($C6)=0," ",N6+O6)</f>
        <v xml:space="preserve"> </v>
      </c>
      <c r="Q6" s="314"/>
      <c r="R6" s="314" t="str">
        <f t="shared" ref="R6:R16" si="6">IF(LEN($C6)=0," ",P6+Q6)</f>
        <v xml:space="preserve"> </v>
      </c>
      <c r="S6" s="314"/>
      <c r="T6" s="314" t="str">
        <f t="shared" ref="T6:T16" si="7">IF(LEN($C6)=0," ",R6+S6)</f>
        <v xml:space="preserve"> </v>
      </c>
      <c r="U6" s="314"/>
      <c r="V6" s="314" t="str">
        <f t="shared" ref="V6:V16" si="8">IF(LEN($C6)=0," ",T6+U6)</f>
        <v xml:space="preserve"> </v>
      </c>
      <c r="W6" s="314"/>
      <c r="X6" s="314" t="str">
        <f t="shared" ref="X6:X16" si="9">IF(LEN($C6)=0," ",V6+W6)</f>
        <v xml:space="preserve"> </v>
      </c>
      <c r="Y6" s="314"/>
      <c r="Z6" s="314" t="str">
        <f t="shared" ref="Z6:Z16" si="10">IF(LEN($C6)=0," ",X6+Y6)</f>
        <v xml:space="preserve"> </v>
      </c>
      <c r="AA6" s="314"/>
      <c r="AB6" s="387"/>
      <c r="AC6" s="314" t="str">
        <f t="shared" ref="AC6:AC16" si="11">IF(LEN($C6)=0," ",E6/$D6)</f>
        <v xml:space="preserve"> </v>
      </c>
      <c r="AD6" s="387"/>
    </row>
    <row r="7" spans="1:32" s="380" customFormat="1" hidden="1">
      <c r="A7" s="384" t="s">
        <v>6</v>
      </c>
      <c r="B7" s="385" t="s">
        <v>7</v>
      </c>
      <c r="C7" s="386"/>
      <c r="D7" s="387"/>
      <c r="E7" s="314"/>
      <c r="F7" s="314" t="str">
        <f t="shared" si="1"/>
        <v xml:space="preserve"> </v>
      </c>
      <c r="G7" s="314"/>
      <c r="H7" s="314" t="str">
        <f t="shared" ref="H7:H16" si="12">IF(LEN(C7)=0," ",F7+G7)</f>
        <v xml:space="preserve"> </v>
      </c>
      <c r="I7" s="314"/>
      <c r="J7" s="314" t="str">
        <f t="shared" si="2"/>
        <v xml:space="preserve"> </v>
      </c>
      <c r="K7" s="314"/>
      <c r="L7" s="314" t="str">
        <f t="shared" si="3"/>
        <v xml:space="preserve"> </v>
      </c>
      <c r="M7" s="314"/>
      <c r="N7" s="314" t="str">
        <f t="shared" si="4"/>
        <v xml:space="preserve"> </v>
      </c>
      <c r="O7" s="314"/>
      <c r="P7" s="314" t="str">
        <f t="shared" si="5"/>
        <v xml:space="preserve"> </v>
      </c>
      <c r="Q7" s="314"/>
      <c r="R7" s="314" t="str">
        <f t="shared" si="6"/>
        <v xml:space="preserve"> </v>
      </c>
      <c r="S7" s="314"/>
      <c r="T7" s="314" t="str">
        <f t="shared" si="7"/>
        <v xml:space="preserve"> </v>
      </c>
      <c r="U7" s="314"/>
      <c r="V7" s="314" t="str">
        <f t="shared" si="8"/>
        <v xml:space="preserve"> </v>
      </c>
      <c r="W7" s="314"/>
      <c r="X7" s="314" t="str">
        <f t="shared" si="9"/>
        <v xml:space="preserve"> </v>
      </c>
      <c r="Y7" s="314"/>
      <c r="Z7" s="314" t="str">
        <f t="shared" si="10"/>
        <v xml:space="preserve"> </v>
      </c>
      <c r="AA7" s="314"/>
      <c r="AB7" s="387"/>
      <c r="AC7" s="314" t="str">
        <f t="shared" si="11"/>
        <v xml:space="preserve"> </v>
      </c>
      <c r="AD7" s="387"/>
    </row>
    <row r="8" spans="1:32" hidden="1">
      <c r="A8" s="384">
        <v>1</v>
      </c>
      <c r="B8" s="385" t="s">
        <v>850</v>
      </c>
      <c r="C8" s="386" t="s">
        <v>24</v>
      </c>
      <c r="D8" s="315"/>
      <c r="E8" s="316"/>
      <c r="F8" s="314">
        <f t="shared" si="1"/>
        <v>0</v>
      </c>
      <c r="G8" s="316"/>
      <c r="H8" s="314">
        <f t="shared" si="12"/>
        <v>0</v>
      </c>
      <c r="I8" s="316"/>
      <c r="J8" s="314">
        <f t="shared" si="2"/>
        <v>0</v>
      </c>
      <c r="K8" s="316"/>
      <c r="L8" s="314">
        <f t="shared" si="3"/>
        <v>0</v>
      </c>
      <c r="M8" s="316"/>
      <c r="N8" s="314">
        <f t="shared" si="4"/>
        <v>0</v>
      </c>
      <c r="O8" s="316"/>
      <c r="P8" s="314">
        <f t="shared" si="5"/>
        <v>0</v>
      </c>
      <c r="Q8" s="316"/>
      <c r="R8" s="314">
        <f t="shared" si="6"/>
        <v>0</v>
      </c>
      <c r="S8" s="316"/>
      <c r="T8" s="314">
        <f t="shared" si="7"/>
        <v>0</v>
      </c>
      <c r="U8" s="316"/>
      <c r="V8" s="314">
        <f t="shared" si="8"/>
        <v>0</v>
      </c>
      <c r="W8" s="316"/>
      <c r="X8" s="314">
        <f t="shared" si="9"/>
        <v>0</v>
      </c>
      <c r="Y8" s="314"/>
      <c r="Z8" s="314">
        <f t="shared" si="10"/>
        <v>0</v>
      </c>
      <c r="AA8" s="316"/>
      <c r="AB8" s="315"/>
      <c r="AC8" s="314" t="e">
        <f t="shared" si="11"/>
        <v>#DIV/0!</v>
      </c>
      <c r="AD8" s="387"/>
    </row>
    <row r="9" spans="1:32" hidden="1">
      <c r="A9" s="387"/>
      <c r="B9" s="388" t="s">
        <v>10</v>
      </c>
      <c r="C9" s="386" t="s">
        <v>24</v>
      </c>
      <c r="D9" s="317">
        <v>30.1</v>
      </c>
      <c r="E9" s="314"/>
      <c r="F9" s="314">
        <f t="shared" si="1"/>
        <v>0</v>
      </c>
      <c r="G9" s="314"/>
      <c r="H9" s="314">
        <f t="shared" si="12"/>
        <v>0</v>
      </c>
      <c r="I9" s="314"/>
      <c r="J9" s="314">
        <f t="shared" si="2"/>
        <v>0</v>
      </c>
      <c r="K9" s="314"/>
      <c r="L9" s="314">
        <f t="shared" si="3"/>
        <v>0</v>
      </c>
      <c r="M9" s="314"/>
      <c r="N9" s="314">
        <f t="shared" si="4"/>
        <v>0</v>
      </c>
      <c r="O9" s="314"/>
      <c r="P9" s="314">
        <f t="shared" si="5"/>
        <v>0</v>
      </c>
      <c r="Q9" s="314"/>
      <c r="R9" s="314">
        <f t="shared" si="6"/>
        <v>0</v>
      </c>
      <c r="S9" s="314"/>
      <c r="T9" s="314">
        <f t="shared" si="7"/>
        <v>0</v>
      </c>
      <c r="U9" s="314"/>
      <c r="V9" s="314">
        <f t="shared" si="8"/>
        <v>0</v>
      </c>
      <c r="W9" s="314"/>
      <c r="X9" s="314">
        <f t="shared" si="9"/>
        <v>0</v>
      </c>
      <c r="Y9" s="314"/>
      <c r="Z9" s="314">
        <f t="shared" si="10"/>
        <v>0</v>
      </c>
      <c r="AA9" s="314"/>
      <c r="AB9" s="318"/>
      <c r="AC9" s="314">
        <f t="shared" si="11"/>
        <v>0</v>
      </c>
      <c r="AD9" s="387"/>
    </row>
    <row r="10" spans="1:32" hidden="1">
      <c r="A10" s="387"/>
      <c r="B10" s="388" t="s">
        <v>17</v>
      </c>
      <c r="C10" s="386" t="s">
        <v>24</v>
      </c>
      <c r="D10" s="317">
        <v>35.9</v>
      </c>
      <c r="E10" s="314"/>
      <c r="F10" s="314">
        <f t="shared" si="1"/>
        <v>0</v>
      </c>
      <c r="G10" s="314"/>
      <c r="H10" s="314">
        <f t="shared" si="12"/>
        <v>0</v>
      </c>
      <c r="I10" s="314"/>
      <c r="J10" s="314">
        <f t="shared" si="2"/>
        <v>0</v>
      </c>
      <c r="K10" s="314"/>
      <c r="L10" s="314">
        <f t="shared" si="3"/>
        <v>0</v>
      </c>
      <c r="M10" s="314"/>
      <c r="N10" s="314">
        <f t="shared" si="4"/>
        <v>0</v>
      </c>
      <c r="O10" s="314"/>
      <c r="P10" s="314">
        <f t="shared" si="5"/>
        <v>0</v>
      </c>
      <c r="Q10" s="314"/>
      <c r="R10" s="314">
        <f t="shared" si="6"/>
        <v>0</v>
      </c>
      <c r="S10" s="314"/>
      <c r="T10" s="314">
        <f t="shared" si="7"/>
        <v>0</v>
      </c>
      <c r="U10" s="314"/>
      <c r="V10" s="314">
        <f t="shared" si="8"/>
        <v>0</v>
      </c>
      <c r="W10" s="314"/>
      <c r="X10" s="314">
        <f t="shared" si="9"/>
        <v>0</v>
      </c>
      <c r="Y10" s="314"/>
      <c r="Z10" s="314">
        <f t="shared" si="10"/>
        <v>0</v>
      </c>
      <c r="AA10" s="314"/>
      <c r="AB10" s="318"/>
      <c r="AC10" s="314">
        <f t="shared" si="11"/>
        <v>0</v>
      </c>
      <c r="AD10" s="387"/>
    </row>
    <row r="11" spans="1:32" hidden="1">
      <c r="A11" s="387"/>
      <c r="B11" s="388" t="s">
        <v>23</v>
      </c>
      <c r="C11" s="386" t="s">
        <v>24</v>
      </c>
      <c r="D11" s="317">
        <v>34</v>
      </c>
      <c r="E11" s="314"/>
      <c r="F11" s="314">
        <f t="shared" si="1"/>
        <v>0</v>
      </c>
      <c r="G11" s="314"/>
      <c r="H11" s="314">
        <f t="shared" si="12"/>
        <v>0</v>
      </c>
      <c r="I11" s="314"/>
      <c r="J11" s="314">
        <f t="shared" si="2"/>
        <v>0</v>
      </c>
      <c r="K11" s="314"/>
      <c r="L11" s="314">
        <f t="shared" si="3"/>
        <v>0</v>
      </c>
      <c r="M11" s="314"/>
      <c r="N11" s="314">
        <f t="shared" si="4"/>
        <v>0</v>
      </c>
      <c r="O11" s="314"/>
      <c r="P11" s="314">
        <f t="shared" si="5"/>
        <v>0</v>
      </c>
      <c r="Q11" s="314"/>
      <c r="R11" s="314">
        <f t="shared" si="6"/>
        <v>0</v>
      </c>
      <c r="S11" s="314"/>
      <c r="T11" s="314">
        <f t="shared" si="7"/>
        <v>0</v>
      </c>
      <c r="U11" s="314"/>
      <c r="V11" s="314">
        <f t="shared" si="8"/>
        <v>0</v>
      </c>
      <c r="W11" s="314"/>
      <c r="X11" s="314">
        <f t="shared" si="9"/>
        <v>0</v>
      </c>
      <c r="Y11" s="314"/>
      <c r="Z11" s="314">
        <f t="shared" si="10"/>
        <v>0</v>
      </c>
      <c r="AA11" s="314"/>
      <c r="AB11" s="318"/>
      <c r="AC11" s="314">
        <f t="shared" si="11"/>
        <v>0</v>
      </c>
      <c r="AD11" s="387"/>
    </row>
    <row r="12" spans="1:32" s="7" customFormat="1" ht="37.5" hidden="1">
      <c r="A12" s="384" t="s">
        <v>671</v>
      </c>
      <c r="B12" s="385" t="s">
        <v>25</v>
      </c>
      <c r="C12" s="389" t="s">
        <v>851</v>
      </c>
      <c r="D12" s="319">
        <v>36</v>
      </c>
      <c r="E12" s="320"/>
      <c r="F12" s="316">
        <f t="shared" si="1"/>
        <v>0</v>
      </c>
      <c r="G12" s="320"/>
      <c r="H12" s="316">
        <f t="shared" si="12"/>
        <v>0</v>
      </c>
      <c r="I12" s="320"/>
      <c r="J12" s="316">
        <f t="shared" si="2"/>
        <v>0</v>
      </c>
      <c r="K12" s="320"/>
      <c r="L12" s="316">
        <f t="shared" si="3"/>
        <v>0</v>
      </c>
      <c r="M12" s="320"/>
      <c r="N12" s="316">
        <f t="shared" si="4"/>
        <v>0</v>
      </c>
      <c r="O12" s="320"/>
      <c r="P12" s="316">
        <f t="shared" si="5"/>
        <v>0</v>
      </c>
      <c r="Q12" s="320"/>
      <c r="R12" s="316">
        <f t="shared" si="6"/>
        <v>0</v>
      </c>
      <c r="S12" s="320"/>
      <c r="T12" s="316">
        <f t="shared" si="7"/>
        <v>0</v>
      </c>
      <c r="U12" s="320"/>
      <c r="V12" s="316">
        <f t="shared" si="8"/>
        <v>0</v>
      </c>
      <c r="W12" s="320"/>
      <c r="X12" s="316">
        <f t="shared" si="9"/>
        <v>0</v>
      </c>
      <c r="Y12" s="323"/>
      <c r="Z12" s="316">
        <f t="shared" si="10"/>
        <v>0</v>
      </c>
      <c r="AA12" s="320"/>
      <c r="AB12" s="320"/>
      <c r="AC12" s="316">
        <f t="shared" si="11"/>
        <v>0</v>
      </c>
      <c r="AD12" s="384"/>
    </row>
    <row r="13" spans="1:32" s="7" customFormat="1" hidden="1">
      <c r="A13" s="384">
        <v>2</v>
      </c>
      <c r="B13" s="385" t="s">
        <v>672</v>
      </c>
      <c r="C13" s="389" t="s">
        <v>26</v>
      </c>
      <c r="D13" s="321">
        <f>+D63</f>
        <v>33549.800000000003</v>
      </c>
      <c r="E13" s="320"/>
      <c r="F13" s="316">
        <f t="shared" si="1"/>
        <v>0</v>
      </c>
      <c r="G13" s="320"/>
      <c r="H13" s="316">
        <f t="shared" si="12"/>
        <v>0</v>
      </c>
      <c r="I13" s="320"/>
      <c r="J13" s="316">
        <f t="shared" si="2"/>
        <v>0</v>
      </c>
      <c r="K13" s="320"/>
      <c r="L13" s="316">
        <f t="shared" si="3"/>
        <v>0</v>
      </c>
      <c r="M13" s="320"/>
      <c r="N13" s="316">
        <f t="shared" si="4"/>
        <v>0</v>
      </c>
      <c r="O13" s="320"/>
      <c r="P13" s="316">
        <f t="shared" si="5"/>
        <v>0</v>
      </c>
      <c r="Q13" s="320"/>
      <c r="R13" s="316">
        <f t="shared" si="6"/>
        <v>0</v>
      </c>
      <c r="S13" s="320"/>
      <c r="T13" s="316">
        <f t="shared" si="7"/>
        <v>0</v>
      </c>
      <c r="U13" s="320"/>
      <c r="V13" s="316">
        <f t="shared" si="8"/>
        <v>0</v>
      </c>
      <c r="W13" s="320"/>
      <c r="X13" s="316">
        <f t="shared" si="9"/>
        <v>0</v>
      </c>
      <c r="Y13" s="323"/>
      <c r="Z13" s="316">
        <f t="shared" si="10"/>
        <v>0</v>
      </c>
      <c r="AA13" s="320"/>
      <c r="AB13" s="320"/>
      <c r="AC13" s="316">
        <f t="shared" si="11"/>
        <v>0</v>
      </c>
      <c r="AD13" s="384"/>
    </row>
    <row r="14" spans="1:32" hidden="1">
      <c r="A14" s="387"/>
      <c r="B14" s="388" t="s">
        <v>852</v>
      </c>
      <c r="C14" s="386" t="s">
        <v>34</v>
      </c>
      <c r="D14" s="322">
        <f>+D110</f>
        <v>1965.51</v>
      </c>
      <c r="E14" s="323"/>
      <c r="F14" s="314">
        <f t="shared" si="1"/>
        <v>0</v>
      </c>
      <c r="G14" s="323"/>
      <c r="H14" s="314">
        <f t="shared" si="12"/>
        <v>0</v>
      </c>
      <c r="I14" s="323">
        <f>+I110</f>
        <v>0</v>
      </c>
      <c r="J14" s="314">
        <f t="shared" si="2"/>
        <v>0</v>
      </c>
      <c r="K14" s="323"/>
      <c r="L14" s="314">
        <f t="shared" si="3"/>
        <v>0</v>
      </c>
      <c r="M14" s="323"/>
      <c r="N14" s="314">
        <f t="shared" si="4"/>
        <v>0</v>
      </c>
      <c r="O14" s="323"/>
      <c r="P14" s="314">
        <f t="shared" si="5"/>
        <v>0</v>
      </c>
      <c r="Q14" s="323"/>
      <c r="R14" s="314">
        <f t="shared" si="6"/>
        <v>0</v>
      </c>
      <c r="S14" s="323"/>
      <c r="T14" s="314">
        <f t="shared" si="7"/>
        <v>0</v>
      </c>
      <c r="U14" s="323"/>
      <c r="V14" s="314">
        <f t="shared" si="8"/>
        <v>0</v>
      </c>
      <c r="W14" s="323"/>
      <c r="X14" s="314">
        <f t="shared" si="9"/>
        <v>0</v>
      </c>
      <c r="Y14" s="323"/>
      <c r="Z14" s="314">
        <f t="shared" si="10"/>
        <v>0</v>
      </c>
      <c r="AA14" s="323"/>
      <c r="AB14" s="322"/>
      <c r="AC14" s="314">
        <f t="shared" si="11"/>
        <v>0</v>
      </c>
      <c r="AD14" s="387"/>
    </row>
    <row r="15" spans="1:32" hidden="1">
      <c r="A15" s="387"/>
      <c r="B15" s="388" t="s">
        <v>819</v>
      </c>
      <c r="C15" s="386" t="s">
        <v>29</v>
      </c>
      <c r="D15" s="322">
        <f>+D111</f>
        <v>130</v>
      </c>
      <c r="E15" s="323"/>
      <c r="F15" s="314">
        <f t="shared" si="1"/>
        <v>0</v>
      </c>
      <c r="G15" s="323"/>
      <c r="H15" s="314">
        <f t="shared" si="12"/>
        <v>0</v>
      </c>
      <c r="I15" s="323">
        <f>+I111</f>
        <v>0</v>
      </c>
      <c r="J15" s="314">
        <f t="shared" si="2"/>
        <v>0</v>
      </c>
      <c r="K15" s="323"/>
      <c r="L15" s="314">
        <f t="shared" si="3"/>
        <v>0</v>
      </c>
      <c r="M15" s="323"/>
      <c r="N15" s="314">
        <f t="shared" si="4"/>
        <v>0</v>
      </c>
      <c r="O15" s="323"/>
      <c r="P15" s="314">
        <f t="shared" si="5"/>
        <v>0</v>
      </c>
      <c r="Q15" s="323"/>
      <c r="R15" s="314">
        <f t="shared" si="6"/>
        <v>0</v>
      </c>
      <c r="S15" s="323"/>
      <c r="T15" s="314">
        <f t="shared" si="7"/>
        <v>0</v>
      </c>
      <c r="U15" s="323"/>
      <c r="V15" s="314">
        <f t="shared" si="8"/>
        <v>0</v>
      </c>
      <c r="W15" s="323"/>
      <c r="X15" s="314">
        <f t="shared" si="9"/>
        <v>0</v>
      </c>
      <c r="Y15" s="323"/>
      <c r="Z15" s="314">
        <f t="shared" si="10"/>
        <v>0</v>
      </c>
      <c r="AA15" s="323"/>
      <c r="AB15" s="323"/>
      <c r="AC15" s="314">
        <f t="shared" si="11"/>
        <v>0</v>
      </c>
      <c r="AD15" s="387"/>
    </row>
    <row r="16" spans="1:32" hidden="1">
      <c r="A16" s="387"/>
      <c r="B16" s="388" t="s">
        <v>853</v>
      </c>
      <c r="C16" s="386" t="s">
        <v>29</v>
      </c>
      <c r="D16" s="318">
        <f>+D163</f>
        <v>100</v>
      </c>
      <c r="E16" s="314"/>
      <c r="F16" s="314">
        <f t="shared" si="1"/>
        <v>0</v>
      </c>
      <c r="G16" s="314"/>
      <c r="H16" s="314">
        <f t="shared" si="12"/>
        <v>0</v>
      </c>
      <c r="I16" s="314">
        <f>+I163</f>
        <v>0</v>
      </c>
      <c r="J16" s="314">
        <f t="shared" si="2"/>
        <v>0</v>
      </c>
      <c r="K16" s="314"/>
      <c r="L16" s="314">
        <f t="shared" si="3"/>
        <v>0</v>
      </c>
      <c r="M16" s="314"/>
      <c r="N16" s="314">
        <f t="shared" si="4"/>
        <v>0</v>
      </c>
      <c r="O16" s="314"/>
      <c r="P16" s="314">
        <f t="shared" si="5"/>
        <v>0</v>
      </c>
      <c r="Q16" s="314"/>
      <c r="R16" s="314">
        <f t="shared" si="6"/>
        <v>0</v>
      </c>
      <c r="S16" s="314"/>
      <c r="T16" s="314">
        <f t="shared" si="7"/>
        <v>0</v>
      </c>
      <c r="U16" s="314"/>
      <c r="V16" s="314">
        <f t="shared" si="8"/>
        <v>0</v>
      </c>
      <c r="W16" s="314"/>
      <c r="X16" s="314">
        <f t="shared" si="9"/>
        <v>0</v>
      </c>
      <c r="Y16" s="314"/>
      <c r="Z16" s="314">
        <f t="shared" si="10"/>
        <v>0</v>
      </c>
      <c r="AA16" s="314"/>
      <c r="AB16" s="317"/>
      <c r="AC16" s="314">
        <f t="shared" si="11"/>
        <v>0</v>
      </c>
      <c r="AD16" s="387"/>
    </row>
    <row r="17" spans="1:30" hidden="1">
      <c r="A17" s="387"/>
      <c r="B17" s="388" t="s">
        <v>820</v>
      </c>
      <c r="C17" s="386" t="s">
        <v>24</v>
      </c>
      <c r="D17" s="314">
        <f>+D161</f>
        <v>40.5</v>
      </c>
      <c r="E17" s="314"/>
      <c r="F17" s="314"/>
      <c r="G17" s="314"/>
      <c r="H17" s="314"/>
      <c r="I17" s="314">
        <f>+I161</f>
        <v>0</v>
      </c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4"/>
      <c r="Z17" s="314"/>
      <c r="AA17" s="314"/>
      <c r="AB17" s="317"/>
      <c r="AC17" s="314"/>
      <c r="AD17" s="387"/>
    </row>
    <row r="18" spans="1:30" hidden="1">
      <c r="A18" s="387"/>
      <c r="B18" s="388" t="s">
        <v>854</v>
      </c>
      <c r="C18" s="386" t="s">
        <v>24</v>
      </c>
      <c r="D18" s="314">
        <f>+D147</f>
        <v>5.0999999999999996</v>
      </c>
      <c r="E18" s="314"/>
      <c r="F18" s="314"/>
      <c r="G18" s="314"/>
      <c r="H18" s="314"/>
      <c r="I18" s="314">
        <f>+I147</f>
        <v>0</v>
      </c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7"/>
      <c r="AC18" s="314"/>
      <c r="AD18" s="387"/>
    </row>
    <row r="19" spans="1:30" hidden="1">
      <c r="A19" s="384">
        <v>3</v>
      </c>
      <c r="B19" s="385" t="s">
        <v>855</v>
      </c>
      <c r="C19" s="386" t="s">
        <v>87</v>
      </c>
      <c r="D19" s="316">
        <f>+D204</f>
        <v>19</v>
      </c>
      <c r="E19" s="316"/>
      <c r="F19" s="314"/>
      <c r="G19" s="316"/>
      <c r="H19" s="314"/>
      <c r="I19" s="316">
        <f>+I204</f>
        <v>0</v>
      </c>
      <c r="J19" s="314"/>
      <c r="K19" s="316"/>
      <c r="L19" s="314"/>
      <c r="M19" s="316"/>
      <c r="N19" s="314"/>
      <c r="O19" s="316"/>
      <c r="P19" s="314"/>
      <c r="Q19" s="316"/>
      <c r="R19" s="314"/>
      <c r="S19" s="316"/>
      <c r="T19" s="314"/>
      <c r="U19" s="316"/>
      <c r="V19" s="314"/>
      <c r="W19" s="316"/>
      <c r="X19" s="314"/>
      <c r="Y19" s="314"/>
      <c r="Z19" s="314"/>
      <c r="AA19" s="316"/>
      <c r="AB19" s="324"/>
      <c r="AC19" s="314"/>
      <c r="AD19" s="387"/>
    </row>
    <row r="20" spans="1:30" hidden="1">
      <c r="A20" s="387"/>
      <c r="B20" s="388" t="s">
        <v>821</v>
      </c>
      <c r="C20" s="386" t="s">
        <v>72</v>
      </c>
      <c r="D20" s="318">
        <f t="shared" ref="D20:I20" si="13">+D201</f>
        <v>0</v>
      </c>
      <c r="E20" s="318">
        <f t="shared" si="13"/>
        <v>0</v>
      </c>
      <c r="F20" s="318">
        <f t="shared" si="13"/>
        <v>0</v>
      </c>
      <c r="G20" s="318">
        <f t="shared" si="13"/>
        <v>0</v>
      </c>
      <c r="H20" s="318">
        <f t="shared" si="13"/>
        <v>0</v>
      </c>
      <c r="I20" s="314">
        <f t="shared" si="13"/>
        <v>0</v>
      </c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7"/>
      <c r="AC20" s="314"/>
      <c r="AD20" s="387"/>
    </row>
    <row r="21" spans="1:30" hidden="1">
      <c r="A21" s="387"/>
      <c r="B21" s="388" t="s">
        <v>856</v>
      </c>
      <c r="C21" s="386" t="s">
        <v>72</v>
      </c>
      <c r="D21" s="318">
        <v>2</v>
      </c>
      <c r="E21" s="314"/>
      <c r="F21" s="314"/>
      <c r="G21" s="314"/>
      <c r="H21" s="314"/>
      <c r="I21" s="314">
        <v>0</v>
      </c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7"/>
      <c r="AC21" s="314"/>
      <c r="AD21" s="387"/>
    </row>
    <row r="22" spans="1:30" hidden="1">
      <c r="A22" s="387"/>
      <c r="B22" s="388" t="s">
        <v>822</v>
      </c>
      <c r="C22" s="386" t="s">
        <v>24</v>
      </c>
      <c r="D22" s="317">
        <f t="shared" ref="D22:I22" si="14">+D199</f>
        <v>100</v>
      </c>
      <c r="E22" s="317">
        <f t="shared" si="14"/>
        <v>63.64</v>
      </c>
      <c r="F22" s="317">
        <f t="shared" si="14"/>
        <v>63.64</v>
      </c>
      <c r="G22" s="317">
        <f t="shared" si="14"/>
        <v>0</v>
      </c>
      <c r="H22" s="317">
        <f t="shared" si="14"/>
        <v>63.64</v>
      </c>
      <c r="I22" s="314">
        <f t="shared" si="14"/>
        <v>0</v>
      </c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7"/>
      <c r="AC22" s="314"/>
      <c r="AD22" s="387"/>
    </row>
    <row r="23" spans="1:30" s="393" customFormat="1" hidden="1">
      <c r="A23" s="390">
        <v>4</v>
      </c>
      <c r="B23" s="391" t="s">
        <v>36</v>
      </c>
      <c r="C23" s="392" t="s">
        <v>9</v>
      </c>
      <c r="D23" s="325">
        <v>54600</v>
      </c>
      <c r="E23" s="325">
        <v>2554</v>
      </c>
      <c r="F23" s="325">
        <v>2554</v>
      </c>
      <c r="G23" s="325">
        <f>5838-2554</f>
        <v>3284</v>
      </c>
      <c r="H23" s="325">
        <f>+G23+F23</f>
        <v>5838</v>
      </c>
      <c r="I23" s="325">
        <f>7177-5838</f>
        <v>1339</v>
      </c>
      <c r="J23" s="325">
        <f>+I23+H23</f>
        <v>7177</v>
      </c>
      <c r="K23" s="325">
        <f>9990-7177</f>
        <v>2813</v>
      </c>
      <c r="L23" s="325">
        <f>+K23+J23</f>
        <v>9990</v>
      </c>
      <c r="M23" s="325">
        <f>14610-9990</f>
        <v>4620</v>
      </c>
      <c r="N23" s="325">
        <f>+M23+L23</f>
        <v>14610</v>
      </c>
      <c r="O23" s="325">
        <f>22247.8-14610</f>
        <v>7637.7999999999993</v>
      </c>
      <c r="P23" s="325">
        <f>+O23+N23</f>
        <v>22247.8</v>
      </c>
      <c r="Q23" s="325">
        <f>22640-22247.8</f>
        <v>392.20000000000073</v>
      </c>
      <c r="R23" s="325">
        <f>+Q23+P23</f>
        <v>22640</v>
      </c>
      <c r="S23" s="325"/>
      <c r="T23" s="325">
        <f>+S23+R23</f>
        <v>22640</v>
      </c>
      <c r="U23" s="325"/>
      <c r="V23" s="325">
        <f>+U23+T23</f>
        <v>22640</v>
      </c>
      <c r="W23" s="325"/>
      <c r="X23" s="325">
        <f>+W23+V23</f>
        <v>22640</v>
      </c>
      <c r="Y23" s="375"/>
      <c r="Z23" s="325">
        <f>+Y23+X23</f>
        <v>22640</v>
      </c>
      <c r="AA23" s="325"/>
      <c r="AB23" s="326"/>
      <c r="AC23" s="327"/>
      <c r="AD23" s="390"/>
    </row>
    <row r="24" spans="1:30" s="380" customFormat="1" hidden="1">
      <c r="A24" s="384" t="s">
        <v>52</v>
      </c>
      <c r="B24" s="385" t="s">
        <v>53</v>
      </c>
      <c r="C24" s="386"/>
      <c r="D24" s="324"/>
      <c r="E24" s="316"/>
      <c r="F24" s="314"/>
      <c r="G24" s="316"/>
      <c r="H24" s="314"/>
      <c r="I24" s="316"/>
      <c r="J24" s="314"/>
      <c r="K24" s="316"/>
      <c r="L24" s="314"/>
      <c r="M24" s="316"/>
      <c r="N24" s="314"/>
      <c r="O24" s="316"/>
      <c r="P24" s="314"/>
      <c r="Q24" s="316"/>
      <c r="R24" s="314"/>
      <c r="S24" s="316"/>
      <c r="T24" s="314"/>
      <c r="U24" s="316"/>
      <c r="V24" s="314"/>
      <c r="W24" s="316"/>
      <c r="X24" s="314"/>
      <c r="Y24" s="314"/>
      <c r="Z24" s="314"/>
      <c r="AA24" s="316"/>
      <c r="AB24" s="324"/>
      <c r="AC24" s="314"/>
      <c r="AD24" s="387"/>
    </row>
    <row r="25" spans="1:30" hidden="1">
      <c r="A25" s="384">
        <v>5</v>
      </c>
      <c r="B25" s="385" t="s">
        <v>857</v>
      </c>
      <c r="C25" s="386"/>
      <c r="D25" s="324"/>
      <c r="E25" s="316"/>
      <c r="F25" s="314"/>
      <c r="G25" s="316"/>
      <c r="H25" s="314"/>
      <c r="I25" s="316"/>
      <c r="J25" s="314"/>
      <c r="K25" s="316"/>
      <c r="L25" s="314"/>
      <c r="M25" s="316"/>
      <c r="N25" s="314"/>
      <c r="O25" s="316"/>
      <c r="P25" s="314"/>
      <c r="Q25" s="316"/>
      <c r="R25" s="314"/>
      <c r="S25" s="316"/>
      <c r="T25" s="314"/>
      <c r="U25" s="316"/>
      <c r="V25" s="314"/>
      <c r="W25" s="316"/>
      <c r="X25" s="314"/>
      <c r="Y25" s="314"/>
      <c r="Z25" s="314"/>
      <c r="AA25" s="316"/>
      <c r="AB25" s="324"/>
      <c r="AC25" s="314"/>
      <c r="AD25" s="387"/>
    </row>
    <row r="26" spans="1:30" ht="37.5" hidden="1">
      <c r="A26" s="387"/>
      <c r="B26" s="388" t="s">
        <v>688</v>
      </c>
      <c r="C26" s="386" t="s">
        <v>61</v>
      </c>
      <c r="D26" s="318">
        <f>+D299</f>
        <v>100</v>
      </c>
      <c r="E26" s="318">
        <f>+E299</f>
        <v>100</v>
      </c>
      <c r="F26" s="318">
        <f>+F299</f>
        <v>100</v>
      </c>
      <c r="G26" s="318">
        <f>+G299</f>
        <v>0</v>
      </c>
      <c r="H26" s="318">
        <f>+H299</f>
        <v>100</v>
      </c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7"/>
      <c r="AC26" s="314"/>
      <c r="AD26" s="387"/>
    </row>
    <row r="27" spans="1:30" ht="37.5" hidden="1">
      <c r="A27" s="387"/>
      <c r="B27" s="388" t="s">
        <v>858</v>
      </c>
      <c r="C27" s="386" t="s">
        <v>24</v>
      </c>
      <c r="D27" s="318">
        <v>100</v>
      </c>
      <c r="E27" s="318">
        <v>100</v>
      </c>
      <c r="F27" s="318">
        <v>100</v>
      </c>
      <c r="G27" s="318">
        <v>100</v>
      </c>
      <c r="H27" s="318">
        <v>100</v>
      </c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7"/>
      <c r="AC27" s="314"/>
      <c r="AD27" s="387"/>
    </row>
    <row r="28" spans="1:30" ht="37.5" hidden="1">
      <c r="A28" s="387"/>
      <c r="B28" s="388" t="s">
        <v>859</v>
      </c>
      <c r="C28" s="386" t="s">
        <v>24</v>
      </c>
      <c r="D28" s="317">
        <f>+D301</f>
        <v>11</v>
      </c>
      <c r="E28" s="317">
        <f>+E301</f>
        <v>11</v>
      </c>
      <c r="F28" s="317">
        <f>+F301</f>
        <v>11</v>
      </c>
      <c r="G28" s="317">
        <f>+G301</f>
        <v>0</v>
      </c>
      <c r="H28" s="317">
        <f>+H301</f>
        <v>11</v>
      </c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7"/>
      <c r="AC28" s="314"/>
      <c r="AD28" s="387"/>
    </row>
    <row r="29" spans="1:30" ht="37.5" hidden="1">
      <c r="A29" s="387"/>
      <c r="B29" s="388" t="s">
        <v>860</v>
      </c>
      <c r="C29" s="386" t="s">
        <v>24</v>
      </c>
      <c r="D29" s="318">
        <f t="shared" ref="D29:H30" si="15">+D304</f>
        <v>12</v>
      </c>
      <c r="E29" s="318">
        <f t="shared" si="15"/>
        <v>12</v>
      </c>
      <c r="F29" s="318">
        <f t="shared" si="15"/>
        <v>12</v>
      </c>
      <c r="G29" s="318">
        <f t="shared" si="15"/>
        <v>0</v>
      </c>
      <c r="H29" s="318">
        <f t="shared" si="15"/>
        <v>12</v>
      </c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7"/>
      <c r="AC29" s="314"/>
      <c r="AD29" s="387"/>
    </row>
    <row r="30" spans="1:30" hidden="1">
      <c r="A30" s="387"/>
      <c r="B30" s="388" t="s">
        <v>861</v>
      </c>
      <c r="C30" s="386" t="s">
        <v>24</v>
      </c>
      <c r="D30" s="318">
        <f t="shared" si="15"/>
        <v>14855</v>
      </c>
      <c r="E30" s="318">
        <f t="shared" si="15"/>
        <v>0</v>
      </c>
      <c r="F30" s="318">
        <f t="shared" si="15"/>
        <v>0</v>
      </c>
      <c r="G30" s="318">
        <f t="shared" si="15"/>
        <v>0</v>
      </c>
      <c r="H30" s="318">
        <f t="shared" si="15"/>
        <v>0</v>
      </c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7"/>
      <c r="AC30" s="314"/>
      <c r="AD30" s="387"/>
    </row>
    <row r="31" spans="1:30" ht="37.5" hidden="1">
      <c r="A31" s="387"/>
      <c r="B31" s="388" t="s">
        <v>862</v>
      </c>
      <c r="C31" s="386" t="s">
        <v>24</v>
      </c>
      <c r="D31" s="317">
        <f>+D355</f>
        <v>100</v>
      </c>
      <c r="E31" s="317">
        <f>+E355</f>
        <v>100</v>
      </c>
      <c r="F31" s="317">
        <f>+F355</f>
        <v>100</v>
      </c>
      <c r="G31" s="317">
        <f>+G355</f>
        <v>0</v>
      </c>
      <c r="H31" s="317">
        <f>+H355</f>
        <v>100</v>
      </c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7"/>
      <c r="AC31" s="314"/>
      <c r="AD31" s="387"/>
    </row>
    <row r="32" spans="1:30" ht="37.5" hidden="1">
      <c r="A32" s="387"/>
      <c r="B32" s="388" t="s">
        <v>221</v>
      </c>
      <c r="C32" s="386" t="s">
        <v>24</v>
      </c>
      <c r="D32" s="317">
        <f>+D196</f>
        <v>100</v>
      </c>
      <c r="E32" s="317">
        <f>+E196</f>
        <v>99.5</v>
      </c>
      <c r="F32" s="317">
        <f>+F196</f>
        <v>99.5</v>
      </c>
      <c r="G32" s="317">
        <f>+G196</f>
        <v>0</v>
      </c>
      <c r="H32" s="317">
        <f>+H196</f>
        <v>99.5</v>
      </c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7"/>
      <c r="AC32" s="314"/>
      <c r="AD32" s="387"/>
    </row>
    <row r="33" spans="1:30" hidden="1">
      <c r="A33" s="384">
        <v>6</v>
      </c>
      <c r="B33" s="385" t="s">
        <v>64</v>
      </c>
      <c r="C33" s="386"/>
      <c r="D33" s="324"/>
      <c r="E33" s="316"/>
      <c r="F33" s="314"/>
      <c r="G33" s="316"/>
      <c r="H33" s="314"/>
      <c r="I33" s="316"/>
      <c r="J33" s="314"/>
      <c r="K33" s="316"/>
      <c r="L33" s="314"/>
      <c r="M33" s="316"/>
      <c r="N33" s="314"/>
      <c r="O33" s="316"/>
      <c r="P33" s="314"/>
      <c r="Q33" s="316"/>
      <c r="R33" s="314"/>
      <c r="S33" s="316"/>
      <c r="T33" s="314"/>
      <c r="U33" s="316"/>
      <c r="V33" s="314"/>
      <c r="W33" s="316"/>
      <c r="X33" s="314"/>
      <c r="Y33" s="314"/>
      <c r="Z33" s="314"/>
      <c r="AA33" s="316"/>
      <c r="AB33" s="324"/>
      <c r="AC33" s="314"/>
      <c r="AD33" s="387"/>
    </row>
    <row r="34" spans="1:30" ht="93.75" hidden="1">
      <c r="A34" s="387"/>
      <c r="B34" s="388" t="s">
        <v>863</v>
      </c>
      <c r="C34" s="386" t="s">
        <v>864</v>
      </c>
      <c r="D34" s="317">
        <v>12</v>
      </c>
      <c r="E34" s="317">
        <v>12</v>
      </c>
      <c r="F34" s="317">
        <v>12</v>
      </c>
      <c r="G34" s="317">
        <v>12</v>
      </c>
      <c r="H34" s="317">
        <v>12</v>
      </c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7"/>
      <c r="AC34" s="314"/>
      <c r="AD34" s="387"/>
    </row>
    <row r="35" spans="1:30" hidden="1">
      <c r="A35" s="387"/>
      <c r="B35" s="388" t="s">
        <v>865</v>
      </c>
      <c r="C35" s="386" t="s">
        <v>66</v>
      </c>
      <c r="D35" s="317" t="e">
        <f>+#REF!</f>
        <v>#REF!</v>
      </c>
      <c r="E35" s="317">
        <f>+E482</f>
        <v>36</v>
      </c>
      <c r="F35" s="317">
        <f>+F482</f>
        <v>36</v>
      </c>
      <c r="G35" s="317">
        <f>+G482</f>
        <v>0</v>
      </c>
      <c r="H35" s="317">
        <f>+H482</f>
        <v>36</v>
      </c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7"/>
      <c r="AC35" s="314"/>
      <c r="AD35" s="387"/>
    </row>
    <row r="36" spans="1:30" hidden="1">
      <c r="A36" s="387"/>
      <c r="B36" s="388" t="s">
        <v>866</v>
      </c>
      <c r="C36" s="386" t="s">
        <v>66</v>
      </c>
      <c r="D36" s="317">
        <f>+D484</f>
        <v>11</v>
      </c>
      <c r="E36" s="317">
        <f>+E484</f>
        <v>9</v>
      </c>
      <c r="F36" s="317">
        <f>+F484</f>
        <v>9</v>
      </c>
      <c r="G36" s="317">
        <f>+G484</f>
        <v>0</v>
      </c>
      <c r="H36" s="317">
        <f>+H484</f>
        <v>9</v>
      </c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7"/>
      <c r="AC36" s="314"/>
      <c r="AD36" s="387"/>
    </row>
    <row r="37" spans="1:30" hidden="1">
      <c r="A37" s="387"/>
      <c r="B37" s="388" t="s">
        <v>867</v>
      </c>
      <c r="C37" s="386" t="s">
        <v>24</v>
      </c>
      <c r="D37" s="317">
        <f>+D483</f>
        <v>12</v>
      </c>
      <c r="E37" s="317">
        <f>+E483</f>
        <v>12</v>
      </c>
      <c r="F37" s="317">
        <f>+F483</f>
        <v>12</v>
      </c>
      <c r="G37" s="317">
        <f>+G483</f>
        <v>0</v>
      </c>
      <c r="H37" s="317">
        <f>+H483</f>
        <v>12</v>
      </c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7"/>
      <c r="AC37" s="314"/>
      <c r="AD37" s="387"/>
    </row>
    <row r="38" spans="1:30" ht="37.5" hidden="1">
      <c r="A38" s="387"/>
      <c r="B38" s="388" t="s">
        <v>868</v>
      </c>
      <c r="C38" s="386"/>
      <c r="D38" s="317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7"/>
      <c r="AC38" s="314"/>
      <c r="AD38" s="387"/>
    </row>
    <row r="39" spans="1:30" hidden="1">
      <c r="A39" s="387"/>
      <c r="B39" s="388" t="s">
        <v>701</v>
      </c>
      <c r="C39" s="386"/>
      <c r="D39" s="317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7"/>
      <c r="AC39" s="314"/>
      <c r="AD39" s="387"/>
    </row>
    <row r="40" spans="1:30" hidden="1">
      <c r="A40" s="387"/>
      <c r="B40" s="388" t="s">
        <v>869</v>
      </c>
      <c r="C40" s="386" t="s">
        <v>24</v>
      </c>
      <c r="D40" s="317" t="e">
        <f>+#REF!</f>
        <v>#REF!</v>
      </c>
      <c r="E40" s="317" t="e">
        <f>+#REF!</f>
        <v>#REF!</v>
      </c>
      <c r="F40" s="317" t="e">
        <f>+#REF!</f>
        <v>#REF!</v>
      </c>
      <c r="G40" s="317" t="e">
        <f>+#REF!</f>
        <v>#REF!</v>
      </c>
      <c r="H40" s="317" t="e">
        <f>+#REF!</f>
        <v>#REF!</v>
      </c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7"/>
      <c r="AC40" s="314"/>
      <c r="AD40" s="387"/>
    </row>
    <row r="41" spans="1:30" hidden="1">
      <c r="A41" s="387"/>
      <c r="B41" s="388" t="s">
        <v>736</v>
      </c>
      <c r="C41" s="386" t="s">
        <v>24</v>
      </c>
      <c r="D41" s="317" t="e">
        <f>+#REF!</f>
        <v>#REF!</v>
      </c>
      <c r="E41" s="317" t="e">
        <f>+#REF!</f>
        <v>#REF!</v>
      </c>
      <c r="F41" s="317" t="e">
        <f>+#REF!</f>
        <v>#REF!</v>
      </c>
      <c r="G41" s="317" t="e">
        <f>+#REF!</f>
        <v>#REF!</v>
      </c>
      <c r="H41" s="317" t="e">
        <f>+#REF!</f>
        <v>#REF!</v>
      </c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7"/>
      <c r="AC41" s="314"/>
      <c r="AD41" s="387"/>
    </row>
    <row r="42" spans="1:30" hidden="1">
      <c r="A42" s="387"/>
      <c r="B42" s="388" t="s">
        <v>870</v>
      </c>
      <c r="C42" s="386" t="s">
        <v>24</v>
      </c>
      <c r="D42" s="317" t="e">
        <f>+#REF!</f>
        <v>#REF!</v>
      </c>
      <c r="E42" s="317" t="e">
        <f>+#REF!</f>
        <v>#REF!</v>
      </c>
      <c r="F42" s="317" t="e">
        <f>+#REF!</f>
        <v>#REF!</v>
      </c>
      <c r="G42" s="317" t="e">
        <f>+#REF!</f>
        <v>#REF!</v>
      </c>
      <c r="H42" s="317" t="e">
        <f>+#REF!</f>
        <v>#REF!</v>
      </c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7"/>
      <c r="AC42" s="314"/>
      <c r="AD42" s="387"/>
    </row>
    <row r="43" spans="1:30" hidden="1">
      <c r="A43" s="387"/>
      <c r="B43" s="388" t="s">
        <v>871</v>
      </c>
      <c r="C43" s="386" t="s">
        <v>24</v>
      </c>
      <c r="D43" s="317" t="e">
        <f>+#REF!</f>
        <v>#REF!</v>
      </c>
      <c r="E43" s="317" t="e">
        <f>+#REF!</f>
        <v>#REF!</v>
      </c>
      <c r="F43" s="317" t="e">
        <f>+#REF!</f>
        <v>#REF!</v>
      </c>
      <c r="G43" s="317" t="e">
        <f>+#REF!</f>
        <v>#REF!</v>
      </c>
      <c r="H43" s="317" t="e">
        <f>+#REF!</f>
        <v>#REF!</v>
      </c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7"/>
      <c r="AC43" s="314"/>
      <c r="AD43" s="387"/>
    </row>
    <row r="44" spans="1:30" hidden="1">
      <c r="A44" s="384">
        <v>7</v>
      </c>
      <c r="B44" s="385" t="s">
        <v>60</v>
      </c>
      <c r="C44" s="386"/>
      <c r="D44" s="324"/>
      <c r="E44" s="316"/>
      <c r="F44" s="314"/>
      <c r="G44" s="316"/>
      <c r="H44" s="314"/>
      <c r="I44" s="316"/>
      <c r="J44" s="314"/>
      <c r="K44" s="316"/>
      <c r="L44" s="314"/>
      <c r="M44" s="316"/>
      <c r="N44" s="314"/>
      <c r="O44" s="316"/>
      <c r="P44" s="314"/>
      <c r="Q44" s="316"/>
      <c r="R44" s="314"/>
      <c r="S44" s="316"/>
      <c r="T44" s="314"/>
      <c r="U44" s="316"/>
      <c r="V44" s="314"/>
      <c r="W44" s="316"/>
      <c r="X44" s="314"/>
      <c r="Y44" s="314"/>
      <c r="Z44" s="314"/>
      <c r="AA44" s="316"/>
      <c r="AB44" s="324"/>
      <c r="AC44" s="314"/>
      <c r="AD44" s="387"/>
    </row>
    <row r="45" spans="1:30" hidden="1">
      <c r="A45" s="387"/>
      <c r="B45" s="388" t="s">
        <v>872</v>
      </c>
      <c r="C45" s="386" t="s">
        <v>61</v>
      </c>
      <c r="D45" s="318">
        <f>+D409</f>
        <v>12</v>
      </c>
      <c r="E45" s="318">
        <f>+E409</f>
        <v>0</v>
      </c>
      <c r="F45" s="318">
        <f>+F409</f>
        <v>12</v>
      </c>
      <c r="G45" s="318">
        <f>+G409</f>
        <v>0</v>
      </c>
      <c r="H45" s="318">
        <f>+H409</f>
        <v>12</v>
      </c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7"/>
      <c r="AC45" s="314"/>
      <c r="AD45" s="387"/>
    </row>
    <row r="46" spans="1:30" hidden="1">
      <c r="A46" s="387"/>
      <c r="B46" s="388" t="s">
        <v>873</v>
      </c>
      <c r="C46" s="386" t="s">
        <v>24</v>
      </c>
      <c r="D46" s="318">
        <f>+D411</f>
        <v>100</v>
      </c>
      <c r="E46" s="318">
        <f>+E411</f>
        <v>0</v>
      </c>
      <c r="F46" s="318">
        <f>+F411</f>
        <v>100</v>
      </c>
      <c r="G46" s="318">
        <f>+G411</f>
        <v>0</v>
      </c>
      <c r="H46" s="318">
        <f>+H411</f>
        <v>100</v>
      </c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7"/>
      <c r="AC46" s="314"/>
      <c r="AD46" s="387"/>
    </row>
    <row r="47" spans="1:30" hidden="1">
      <c r="A47" s="387"/>
      <c r="B47" s="388" t="s">
        <v>874</v>
      </c>
      <c r="C47" s="386" t="s">
        <v>421</v>
      </c>
      <c r="D47" s="314">
        <f>+D401</f>
        <v>8</v>
      </c>
      <c r="E47" s="317">
        <f>+E401</f>
        <v>0</v>
      </c>
      <c r="F47" s="317">
        <f>+F401</f>
        <v>7.9</v>
      </c>
      <c r="G47" s="317">
        <f>+G401</f>
        <v>0</v>
      </c>
      <c r="H47" s="317">
        <f>+H401</f>
        <v>7.9</v>
      </c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7"/>
      <c r="AC47" s="314"/>
      <c r="AD47" s="387"/>
    </row>
    <row r="48" spans="1:30" hidden="1">
      <c r="A48" s="387"/>
      <c r="B48" s="388" t="s">
        <v>816</v>
      </c>
      <c r="C48" s="386" t="s">
        <v>57</v>
      </c>
      <c r="D48" s="317">
        <f>+D375</f>
        <v>8.5</v>
      </c>
      <c r="E48" s="317">
        <f>+E375</f>
        <v>0</v>
      </c>
      <c r="F48" s="317">
        <f>+F375</f>
        <v>0</v>
      </c>
      <c r="G48" s="317">
        <f>+G375</f>
        <v>0</v>
      </c>
      <c r="H48" s="317">
        <f>+H375</f>
        <v>0</v>
      </c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7"/>
      <c r="AC48" s="314"/>
      <c r="AD48" s="387"/>
    </row>
    <row r="49" spans="1:33" hidden="1">
      <c r="A49" s="387"/>
      <c r="B49" s="388" t="s">
        <v>817</v>
      </c>
      <c r="C49" s="386" t="s">
        <v>57</v>
      </c>
      <c r="D49" s="317">
        <f>+D374</f>
        <v>0.4</v>
      </c>
      <c r="E49" s="317">
        <f>+E374</f>
        <v>0</v>
      </c>
      <c r="F49" s="317">
        <f>+F374</f>
        <v>0</v>
      </c>
      <c r="G49" s="317">
        <f>+G374</f>
        <v>0</v>
      </c>
      <c r="H49" s="317">
        <f>+H374</f>
        <v>0</v>
      </c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7"/>
      <c r="AC49" s="314"/>
      <c r="AD49" s="387"/>
    </row>
    <row r="50" spans="1:33" hidden="1">
      <c r="A50" s="387"/>
      <c r="B50" s="388" t="s">
        <v>875</v>
      </c>
      <c r="C50" s="386" t="s">
        <v>24</v>
      </c>
      <c r="D50" s="317">
        <f>+D414</f>
        <v>14</v>
      </c>
      <c r="E50" s="317">
        <f>+E414</f>
        <v>14.72</v>
      </c>
      <c r="F50" s="317">
        <f>+F414</f>
        <v>14.72</v>
      </c>
      <c r="G50" s="317">
        <f>+G414</f>
        <v>0</v>
      </c>
      <c r="H50" s="317">
        <f>+H414</f>
        <v>14.72</v>
      </c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7"/>
      <c r="AC50" s="314"/>
      <c r="AD50" s="387"/>
    </row>
    <row r="51" spans="1:33" ht="37.5" hidden="1">
      <c r="A51" s="387"/>
      <c r="B51" s="388" t="s">
        <v>876</v>
      </c>
      <c r="C51" s="386" t="s">
        <v>24</v>
      </c>
      <c r="D51" s="317">
        <f>+D417</f>
        <v>96.61</v>
      </c>
      <c r="E51" s="317">
        <f>+E417</f>
        <v>0</v>
      </c>
      <c r="F51" s="317">
        <f>+F417</f>
        <v>0</v>
      </c>
      <c r="G51" s="317">
        <f>+G417</f>
        <v>0</v>
      </c>
      <c r="H51" s="317">
        <f>+H417</f>
        <v>3.8</v>
      </c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7"/>
      <c r="AC51" s="314"/>
      <c r="AD51" s="387"/>
    </row>
    <row r="52" spans="1:33" hidden="1">
      <c r="A52" s="384">
        <v>8</v>
      </c>
      <c r="B52" s="385" t="s">
        <v>877</v>
      </c>
      <c r="C52" s="386"/>
      <c r="D52" s="324"/>
      <c r="E52" s="316"/>
      <c r="F52" s="314"/>
      <c r="G52" s="316"/>
      <c r="H52" s="314"/>
      <c r="I52" s="316"/>
      <c r="J52" s="314"/>
      <c r="K52" s="316"/>
      <c r="L52" s="314"/>
      <c r="M52" s="316"/>
      <c r="N52" s="314"/>
      <c r="O52" s="316"/>
      <c r="P52" s="314"/>
      <c r="Q52" s="316"/>
      <c r="R52" s="314"/>
      <c r="S52" s="316"/>
      <c r="T52" s="314"/>
      <c r="U52" s="316"/>
      <c r="V52" s="314"/>
      <c r="W52" s="316"/>
      <c r="X52" s="314"/>
      <c r="Y52" s="314"/>
      <c r="Z52" s="314"/>
      <c r="AA52" s="316"/>
      <c r="AB52" s="324"/>
      <c r="AC52" s="314"/>
      <c r="AD52" s="387"/>
    </row>
    <row r="53" spans="1:33" hidden="1">
      <c r="A53" s="387"/>
      <c r="B53" s="388" t="s">
        <v>878</v>
      </c>
      <c r="C53" s="386" t="s">
        <v>24</v>
      </c>
      <c r="D53" s="317">
        <f>+D287</f>
        <v>2.68</v>
      </c>
      <c r="E53" s="317">
        <f>+E287</f>
        <v>0</v>
      </c>
      <c r="F53" s="317">
        <f>+F287</f>
        <v>0</v>
      </c>
      <c r="G53" s="317">
        <f>+G287</f>
        <v>0</v>
      </c>
      <c r="H53" s="317">
        <f>+H287</f>
        <v>0</v>
      </c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7"/>
      <c r="AC53" s="314"/>
      <c r="AD53" s="387"/>
    </row>
    <row r="54" spans="1:33" hidden="1">
      <c r="A54" s="387"/>
      <c r="B54" s="388" t="s">
        <v>879</v>
      </c>
      <c r="C54" s="386" t="s">
        <v>55</v>
      </c>
      <c r="D54" s="318">
        <f>+D337</f>
        <v>1100</v>
      </c>
      <c r="E54" s="317">
        <f>+E337</f>
        <v>0</v>
      </c>
      <c r="F54" s="317">
        <f>+F337</f>
        <v>0</v>
      </c>
      <c r="G54" s="317">
        <f>+G337</f>
        <v>0</v>
      </c>
      <c r="H54" s="317">
        <f>+H337</f>
        <v>0</v>
      </c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7"/>
      <c r="AC54" s="314"/>
      <c r="AD54" s="387"/>
    </row>
    <row r="55" spans="1:33" hidden="1">
      <c r="A55" s="387"/>
      <c r="B55" s="388" t="s">
        <v>880</v>
      </c>
      <c r="C55" s="386" t="s">
        <v>24</v>
      </c>
      <c r="D55" s="318">
        <f t="shared" ref="D55:H56" si="16">+D327</f>
        <v>81</v>
      </c>
      <c r="E55" s="314">
        <f t="shared" si="16"/>
        <v>0</v>
      </c>
      <c r="F55" s="314">
        <f t="shared" si="16"/>
        <v>0</v>
      </c>
      <c r="G55" s="314">
        <f t="shared" si="16"/>
        <v>0</v>
      </c>
      <c r="H55" s="314">
        <f t="shared" si="16"/>
        <v>0</v>
      </c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7"/>
      <c r="AC55" s="314"/>
      <c r="AD55" s="387"/>
    </row>
    <row r="56" spans="1:33" hidden="1">
      <c r="A56" s="387"/>
      <c r="B56" s="388" t="s">
        <v>881</v>
      </c>
      <c r="C56" s="386" t="s">
        <v>55</v>
      </c>
      <c r="D56" s="318">
        <f t="shared" si="16"/>
        <v>1360</v>
      </c>
      <c r="E56" s="318">
        <f t="shared" si="16"/>
        <v>0</v>
      </c>
      <c r="F56" s="318">
        <f t="shared" si="16"/>
        <v>0</v>
      </c>
      <c r="G56" s="318">
        <f t="shared" si="16"/>
        <v>0</v>
      </c>
      <c r="H56" s="318">
        <f t="shared" si="16"/>
        <v>0</v>
      </c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7"/>
      <c r="AC56" s="314"/>
      <c r="AD56" s="387"/>
    </row>
    <row r="57" spans="1:33" hidden="1">
      <c r="A57" s="384">
        <v>9</v>
      </c>
      <c r="B57" s="385" t="s">
        <v>882</v>
      </c>
      <c r="C57" s="386"/>
      <c r="D57" s="324"/>
      <c r="E57" s="316"/>
      <c r="F57" s="314"/>
      <c r="G57" s="316"/>
      <c r="H57" s="314"/>
      <c r="I57" s="316"/>
      <c r="J57" s="314"/>
      <c r="K57" s="316"/>
      <c r="L57" s="314"/>
      <c r="M57" s="316"/>
      <c r="N57" s="314"/>
      <c r="O57" s="316"/>
      <c r="P57" s="314"/>
      <c r="Q57" s="316"/>
      <c r="R57" s="314"/>
      <c r="S57" s="316"/>
      <c r="T57" s="314"/>
      <c r="U57" s="316"/>
      <c r="V57" s="314"/>
      <c r="W57" s="316"/>
      <c r="X57" s="314"/>
      <c r="Y57" s="314"/>
      <c r="Z57" s="314"/>
      <c r="AA57" s="316"/>
      <c r="AB57" s="324"/>
      <c r="AC57" s="314"/>
      <c r="AD57" s="387"/>
    </row>
    <row r="58" spans="1:33" hidden="1">
      <c r="A58" s="387"/>
      <c r="B58" s="388" t="s">
        <v>80</v>
      </c>
      <c r="C58" s="386" t="s">
        <v>24</v>
      </c>
      <c r="D58" s="317">
        <f t="shared" ref="D58:H60" si="17">+D545</f>
        <v>95.2</v>
      </c>
      <c r="E58" s="317">
        <f t="shared" si="17"/>
        <v>0</v>
      </c>
      <c r="F58" s="317">
        <f t="shared" si="17"/>
        <v>0</v>
      </c>
      <c r="G58" s="317">
        <f t="shared" si="17"/>
        <v>0</v>
      </c>
      <c r="H58" s="317">
        <f t="shared" si="17"/>
        <v>0</v>
      </c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7"/>
      <c r="AC58" s="314"/>
      <c r="AD58" s="387"/>
    </row>
    <row r="59" spans="1:33" hidden="1">
      <c r="A59" s="387"/>
      <c r="B59" s="388" t="s">
        <v>81</v>
      </c>
      <c r="C59" s="386" t="s">
        <v>24</v>
      </c>
      <c r="D59" s="317">
        <f t="shared" si="17"/>
        <v>91.6</v>
      </c>
      <c r="E59" s="317">
        <f t="shared" si="17"/>
        <v>0</v>
      </c>
      <c r="F59" s="317">
        <f t="shared" si="17"/>
        <v>0</v>
      </c>
      <c r="G59" s="317">
        <f t="shared" si="17"/>
        <v>0</v>
      </c>
      <c r="H59" s="317">
        <f t="shared" si="17"/>
        <v>0</v>
      </c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7"/>
      <c r="AC59" s="314"/>
      <c r="AD59" s="387"/>
    </row>
    <row r="60" spans="1:33" hidden="1">
      <c r="A60" s="387"/>
      <c r="B60" s="388" t="s">
        <v>138</v>
      </c>
      <c r="C60" s="386" t="s">
        <v>24</v>
      </c>
      <c r="D60" s="317">
        <f t="shared" si="17"/>
        <v>98.2</v>
      </c>
      <c r="E60" s="317">
        <f t="shared" si="17"/>
        <v>0</v>
      </c>
      <c r="F60" s="317">
        <f t="shared" si="17"/>
        <v>0</v>
      </c>
      <c r="G60" s="317">
        <f t="shared" si="17"/>
        <v>0</v>
      </c>
      <c r="H60" s="317">
        <f t="shared" si="17"/>
        <v>0</v>
      </c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7"/>
      <c r="AC60" s="314"/>
      <c r="AD60" s="387"/>
    </row>
    <row r="61" spans="1:33" s="3" customFormat="1">
      <c r="A61" s="394" t="s">
        <v>147</v>
      </c>
      <c r="B61" s="395" t="s">
        <v>833</v>
      </c>
      <c r="C61" s="394"/>
      <c r="D61" s="394"/>
      <c r="E61" s="330"/>
      <c r="F61" s="314" t="str">
        <f t="shared" ref="F61:F124" si="18">IF(LEN(C61)=0," ",E61)</f>
        <v xml:space="preserve"> </v>
      </c>
      <c r="G61" s="330"/>
      <c r="H61" s="314" t="str">
        <f>IF(LEN(C61)=0," ",F61+G61)</f>
        <v xml:space="preserve"> </v>
      </c>
      <c r="I61" s="330"/>
      <c r="J61" s="314" t="str">
        <f>IF(LEN($C61)=0," ",H61+I61)</f>
        <v xml:space="preserve"> </v>
      </c>
      <c r="K61" s="330"/>
      <c r="L61" s="353" t="str">
        <f>IF(LEN($C61)=0," ",J61+K61)</f>
        <v xml:space="preserve"> </v>
      </c>
      <c r="M61" s="328"/>
      <c r="N61" s="314" t="str">
        <f>IF(LEN($C61)=0," ",L61+M61)</f>
        <v xml:space="preserve"> </v>
      </c>
      <c r="O61" s="330"/>
      <c r="P61" s="314" t="str">
        <f>IF(LEN($C61)=0," ",N61+O61)</f>
        <v xml:space="preserve"> </v>
      </c>
      <c r="Q61" s="330"/>
      <c r="R61" s="353" t="str">
        <f>IF(LEN($C61)=0," ",P61+Q61)</f>
        <v xml:space="preserve"> </v>
      </c>
      <c r="S61" s="330"/>
      <c r="T61" s="353" t="str">
        <f>IF(LEN($C61)=0," ",R61+S61)</f>
        <v xml:space="preserve"> </v>
      </c>
      <c r="U61" s="353"/>
      <c r="V61" s="353" t="str">
        <f>IF(LEN($C61)=0," ",T61+U61)</f>
        <v xml:space="preserve"> </v>
      </c>
      <c r="W61" s="330"/>
      <c r="X61" s="353" t="str">
        <f>IF(LEN($C61)=0," ",V61+W61)</f>
        <v xml:space="preserve"> </v>
      </c>
      <c r="Y61" s="328"/>
      <c r="Z61" s="353" t="str">
        <f>IF(LEN($C61)=0," ",X61+Y61)</f>
        <v xml:space="preserve"> </v>
      </c>
      <c r="AA61" s="330"/>
      <c r="AB61" s="353"/>
      <c r="AC61" s="353" t="str">
        <f>IF(LEN($C61)=0," ",E61/$D61)</f>
        <v xml:space="preserve"> </v>
      </c>
      <c r="AD61" s="394"/>
    </row>
    <row r="62" spans="1:33">
      <c r="A62" s="396" t="s">
        <v>6</v>
      </c>
      <c r="B62" s="397" t="s">
        <v>148</v>
      </c>
      <c r="C62" s="398"/>
      <c r="D62" s="399"/>
      <c r="E62" s="328"/>
      <c r="F62" s="314" t="str">
        <f t="shared" si="18"/>
        <v xml:space="preserve"> </v>
      </c>
      <c r="G62" s="328"/>
      <c r="H62" s="314" t="str">
        <f>IF(LEN(C62)=0," ",F62+G62)</f>
        <v xml:space="preserve"> </v>
      </c>
      <c r="I62" s="328"/>
      <c r="J62" s="314" t="str">
        <f>IF(LEN($C62)=0," ",H62+I62)</f>
        <v xml:space="preserve"> </v>
      </c>
      <c r="K62" s="328"/>
      <c r="L62" s="314" t="str">
        <f>IF(LEN($C62)=0," ",J62+K62)</f>
        <v xml:space="preserve"> </v>
      </c>
      <c r="M62" s="328"/>
      <c r="N62" s="314" t="str">
        <f>IF(LEN($C62)=0," ",L62+M62)</f>
        <v xml:space="preserve"> </v>
      </c>
      <c r="O62" s="328"/>
      <c r="P62" s="314" t="str">
        <f>IF(LEN($C62)=0," ",N62+O62)</f>
        <v xml:space="preserve"> </v>
      </c>
      <c r="Q62" s="328"/>
      <c r="R62" s="314" t="str">
        <f>IF(LEN($C62)=0," ",P62+Q62)</f>
        <v xml:space="preserve"> </v>
      </c>
      <c r="S62" s="328"/>
      <c r="T62" s="314" t="str">
        <f>IF(LEN($C62)=0," ",R62+S62)</f>
        <v xml:space="preserve"> </v>
      </c>
      <c r="U62" s="328"/>
      <c r="V62" s="314" t="str">
        <f>IF(LEN($C62)=0," ",T62+U62)</f>
        <v xml:space="preserve"> </v>
      </c>
      <c r="W62" s="328"/>
      <c r="X62" s="314" t="str">
        <f>IF(LEN($C62)=0," ",V62+W62)</f>
        <v xml:space="preserve"> </v>
      </c>
      <c r="Y62" s="328"/>
      <c r="Z62" s="314" t="str">
        <f>IF(LEN($C62)=0," ",X62+Y62)</f>
        <v xml:space="preserve"> </v>
      </c>
      <c r="AA62" s="328"/>
      <c r="AB62" s="399"/>
      <c r="AC62" s="318"/>
      <c r="AD62" s="399"/>
    </row>
    <row r="63" spans="1:33" s="7" customFormat="1">
      <c r="A63" s="400" t="s">
        <v>671</v>
      </c>
      <c r="B63" s="401" t="s">
        <v>672</v>
      </c>
      <c r="C63" s="400" t="s">
        <v>26</v>
      </c>
      <c r="D63" s="329">
        <f>D67+D86</f>
        <v>33549.800000000003</v>
      </c>
      <c r="E63" s="330"/>
      <c r="F63" s="314">
        <f t="shared" si="18"/>
        <v>0</v>
      </c>
      <c r="G63" s="330"/>
      <c r="H63" s="314">
        <f>IF(LEN(C63)=0," ",F63+G63)</f>
        <v>0</v>
      </c>
      <c r="I63" s="330"/>
      <c r="J63" s="314">
        <f>IF(LEN($C63)=0," ",H63+I63)</f>
        <v>0</v>
      </c>
      <c r="K63" s="330"/>
      <c r="L63" s="314">
        <f>IF(LEN($C63)=0," ",J63+K63)</f>
        <v>0</v>
      </c>
      <c r="M63" s="328"/>
      <c r="N63" s="314">
        <f>IF(LEN($C63)=0," ",L63+M63)</f>
        <v>0</v>
      </c>
      <c r="O63" s="330"/>
      <c r="P63" s="314">
        <f t="shared" ref="P63:P125" si="19">IF(LEN($C63)=0," ",N63+O63)</f>
        <v>0</v>
      </c>
      <c r="Q63" s="330"/>
      <c r="R63" s="314">
        <f>IF(LEN($C63)=0," ",P63+Q63)</f>
        <v>0</v>
      </c>
      <c r="S63" s="330"/>
      <c r="T63" s="314">
        <f>IF(LEN($C63)=0," ",R63+S63)</f>
        <v>0</v>
      </c>
      <c r="U63" s="314"/>
      <c r="V63" s="314">
        <f t="shared" ref="V63:V64" si="20">IF(LEN($C63)=0," ",T63+U63)</f>
        <v>0</v>
      </c>
      <c r="W63" s="330"/>
      <c r="X63" s="314">
        <f t="shared" ref="X63:X130" si="21">IF(LEN($C63)=0," ",V63+W63)</f>
        <v>0</v>
      </c>
      <c r="Y63" s="314">
        <f t="shared" ref="Y63" si="22">Y67+Y86</f>
        <v>0</v>
      </c>
      <c r="Z63" s="314">
        <f t="shared" ref="Z63:Z131" si="23">IF(LEN($C63)=0," ",X63+Y63)</f>
        <v>0</v>
      </c>
      <c r="AA63" s="314">
        <f t="shared" ref="AA63" si="24">AA67+AA86</f>
        <v>0</v>
      </c>
      <c r="AB63" s="314">
        <f t="shared" ref="AB63:AB125" si="25">IF(LEN($C63)=0," ",Z63+AA63)</f>
        <v>0</v>
      </c>
      <c r="AC63" s="318">
        <f>+AB63/D63*100</f>
        <v>0</v>
      </c>
      <c r="AD63" s="402"/>
      <c r="AF63" s="403"/>
      <c r="AG63" s="403"/>
    </row>
    <row r="64" spans="1:33" s="7" customFormat="1">
      <c r="A64" s="400">
        <v>1</v>
      </c>
      <c r="B64" s="404" t="s">
        <v>673</v>
      </c>
      <c r="C64" s="400"/>
      <c r="D64" s="405"/>
      <c r="E64" s="330"/>
      <c r="F64" s="314" t="str">
        <f t="shared" si="18"/>
        <v xml:space="preserve"> </v>
      </c>
      <c r="G64" s="330"/>
      <c r="H64" s="314" t="str">
        <f t="shared" ref="H64:H126" si="26">IF(LEN(C64)=0," ",F64+G64)</f>
        <v xml:space="preserve"> </v>
      </c>
      <c r="I64" s="330"/>
      <c r="J64" s="314" t="str">
        <f t="shared" ref="J64:J126" si="27">IF(LEN($C64)=0," ",H64+I64)</f>
        <v xml:space="preserve"> </v>
      </c>
      <c r="K64" s="330"/>
      <c r="L64" s="314" t="str">
        <f t="shared" ref="L64:L131" si="28">IF(LEN($C64)=0," ",J64+K64)</f>
        <v xml:space="preserve"> </v>
      </c>
      <c r="M64" s="328"/>
      <c r="N64" s="314" t="str">
        <f t="shared" ref="N64:N126" si="29">IF(LEN($C64)=0," ",L64+M64)</f>
        <v xml:space="preserve"> </v>
      </c>
      <c r="O64" s="330"/>
      <c r="P64" s="314" t="str">
        <f t="shared" si="19"/>
        <v xml:space="preserve"> </v>
      </c>
      <c r="Q64" s="330"/>
      <c r="R64" s="314" t="str">
        <f t="shared" ref="R64:R94" si="30">IF(LEN($C64)=0," ",P64+Q64)</f>
        <v xml:space="preserve"> </v>
      </c>
      <c r="S64" s="330"/>
      <c r="T64" s="314" t="str">
        <f t="shared" ref="T64:T94" si="31">IF(LEN($C64)=0," ",R64+S64)</f>
        <v xml:space="preserve"> </v>
      </c>
      <c r="U64" s="314"/>
      <c r="V64" s="314" t="str">
        <f t="shared" si="20"/>
        <v xml:space="preserve"> </v>
      </c>
      <c r="W64" s="330"/>
      <c r="X64" s="314" t="str">
        <f t="shared" si="21"/>
        <v xml:space="preserve"> </v>
      </c>
      <c r="Y64" s="328"/>
      <c r="Z64" s="314" t="str">
        <f t="shared" si="23"/>
        <v xml:space="preserve"> </v>
      </c>
      <c r="AA64" s="330"/>
      <c r="AB64" s="314" t="str">
        <f t="shared" si="25"/>
        <v xml:space="preserve"> </v>
      </c>
      <c r="AC64" s="318"/>
      <c r="AD64" s="402"/>
      <c r="AF64" s="406"/>
    </row>
    <row r="65" spans="1:34" s="412" customFormat="1">
      <c r="A65" s="407"/>
      <c r="B65" s="408" t="s">
        <v>640</v>
      </c>
      <c r="C65" s="407" t="s">
        <v>29</v>
      </c>
      <c r="D65" s="409">
        <f>D69+D73</f>
        <v>4832</v>
      </c>
      <c r="E65" s="410">
        <f>E69+E73</f>
        <v>588.5</v>
      </c>
      <c r="F65" s="314">
        <f t="shared" si="18"/>
        <v>588.5</v>
      </c>
      <c r="G65" s="330">
        <v>1362</v>
      </c>
      <c r="H65" s="314">
        <f t="shared" si="26"/>
        <v>1950.5</v>
      </c>
      <c r="I65" s="314">
        <v>94</v>
      </c>
      <c r="J65" s="314">
        <f t="shared" si="27"/>
        <v>2044.5</v>
      </c>
      <c r="K65" s="330"/>
      <c r="L65" s="314">
        <f>IF(LEN($C65)=0," ",J65+K65)</f>
        <v>2044.5</v>
      </c>
      <c r="M65" s="328"/>
      <c r="N65" s="314">
        <f t="shared" si="29"/>
        <v>2044.5</v>
      </c>
      <c r="O65" s="330"/>
      <c r="P65" s="314">
        <f>P69+P73</f>
        <v>2084.5</v>
      </c>
      <c r="Q65" s="340">
        <f>Q73</f>
        <v>2388</v>
      </c>
      <c r="R65" s="314">
        <f>R69+R73</f>
        <v>4432.5</v>
      </c>
      <c r="S65" s="330"/>
      <c r="T65" s="314">
        <f>T69+T73</f>
        <v>4850.8999999999996</v>
      </c>
      <c r="U65" s="314"/>
      <c r="V65" s="314">
        <f>V69+V73</f>
        <v>4850.8999999999996</v>
      </c>
      <c r="W65" s="330"/>
      <c r="X65" s="314">
        <f>IF(LEN($C65)=0," ",V65+W65)</f>
        <v>4850.8999999999996</v>
      </c>
      <c r="Y65" s="328"/>
      <c r="Z65" s="314">
        <f t="shared" si="23"/>
        <v>4850.8999999999996</v>
      </c>
      <c r="AA65" s="330"/>
      <c r="AB65" s="314">
        <f>T65</f>
        <v>4850.8999999999996</v>
      </c>
      <c r="AC65" s="317">
        <f>+AB65/D65*100</f>
        <v>100.39114238410596</v>
      </c>
      <c r="AD65" s="411"/>
      <c r="AF65" s="413"/>
      <c r="AG65" s="413"/>
      <c r="AH65" s="413"/>
    </row>
    <row r="66" spans="1:34" s="412" customFormat="1">
      <c r="A66" s="407"/>
      <c r="B66" s="408" t="s">
        <v>641</v>
      </c>
      <c r="C66" s="407" t="s">
        <v>674</v>
      </c>
      <c r="D66" s="414">
        <f>D67/D65*10</f>
        <v>54.366100993377486</v>
      </c>
      <c r="E66" s="330"/>
      <c r="F66" s="314">
        <f t="shared" si="18"/>
        <v>0</v>
      </c>
      <c r="G66" s="330"/>
      <c r="H66" s="314">
        <f t="shared" si="26"/>
        <v>0</v>
      </c>
      <c r="I66" s="330"/>
      <c r="J66" s="314">
        <f t="shared" si="27"/>
        <v>0</v>
      </c>
      <c r="K66" s="330"/>
      <c r="L66" s="314">
        <f t="shared" si="28"/>
        <v>0</v>
      </c>
      <c r="M66" s="328"/>
      <c r="N66" s="314">
        <f t="shared" si="29"/>
        <v>0</v>
      </c>
      <c r="O66" s="330"/>
      <c r="P66" s="314">
        <f t="shared" si="19"/>
        <v>0</v>
      </c>
      <c r="Q66" s="330"/>
      <c r="R66" s="314">
        <f t="shared" si="30"/>
        <v>0</v>
      </c>
      <c r="S66" s="330"/>
      <c r="T66" s="314">
        <f t="shared" si="31"/>
        <v>0</v>
      </c>
      <c r="U66" s="314"/>
      <c r="V66" s="314">
        <f t="shared" ref="V66:V85" si="32">IF(LEN($C66)=0," ",T66+U66)</f>
        <v>0</v>
      </c>
      <c r="W66" s="330"/>
      <c r="X66" s="314">
        <f t="shared" si="21"/>
        <v>0</v>
      </c>
      <c r="Y66" s="328"/>
      <c r="Z66" s="314">
        <f t="shared" si="23"/>
        <v>0</v>
      </c>
      <c r="AA66" s="330"/>
      <c r="AB66" s="314">
        <f t="shared" si="25"/>
        <v>0</v>
      </c>
      <c r="AC66" s="318">
        <f t="shared" ref="AC66:AC71" si="33">+AB66/D66*100</f>
        <v>0</v>
      </c>
      <c r="AD66" s="411"/>
      <c r="AF66" s="413"/>
      <c r="AG66" s="415"/>
    </row>
    <row r="67" spans="1:34" s="412" customFormat="1">
      <c r="A67" s="407"/>
      <c r="B67" s="408" t="s">
        <v>642</v>
      </c>
      <c r="C67" s="407" t="s">
        <v>157</v>
      </c>
      <c r="D67" s="409">
        <f>D71+D75</f>
        <v>26269.7</v>
      </c>
      <c r="E67" s="330"/>
      <c r="F67" s="314">
        <f t="shared" si="18"/>
        <v>0</v>
      </c>
      <c r="G67" s="330"/>
      <c r="H67" s="314">
        <f t="shared" si="26"/>
        <v>0</v>
      </c>
      <c r="I67" s="330"/>
      <c r="J67" s="314">
        <f t="shared" si="27"/>
        <v>0</v>
      </c>
      <c r="K67" s="330"/>
      <c r="L67" s="314">
        <f t="shared" si="28"/>
        <v>0</v>
      </c>
      <c r="M67" s="328"/>
      <c r="N67" s="314">
        <f t="shared" si="29"/>
        <v>0</v>
      </c>
      <c r="O67" s="330"/>
      <c r="P67" s="314">
        <f t="shared" si="19"/>
        <v>0</v>
      </c>
      <c r="Q67" s="340"/>
      <c r="R67" s="314">
        <f t="shared" si="30"/>
        <v>0</v>
      </c>
      <c r="S67" s="330"/>
      <c r="T67" s="314">
        <f t="shared" si="31"/>
        <v>0</v>
      </c>
      <c r="U67" s="314"/>
      <c r="V67" s="314">
        <f t="shared" si="32"/>
        <v>0</v>
      </c>
      <c r="W67" s="330"/>
      <c r="X67" s="314">
        <f>X71+X75</f>
        <v>26369.4</v>
      </c>
      <c r="Y67" s="328"/>
      <c r="Z67" s="314">
        <f t="shared" si="23"/>
        <v>26369.4</v>
      </c>
      <c r="AA67" s="314">
        <f>AA71+AA75</f>
        <v>0</v>
      </c>
      <c r="AB67" s="314">
        <f t="shared" si="25"/>
        <v>26369.4</v>
      </c>
      <c r="AC67" s="318">
        <f t="shared" si="33"/>
        <v>100.37952469955881</v>
      </c>
      <c r="AD67" s="411"/>
      <c r="AF67" s="416"/>
    </row>
    <row r="68" spans="1:34" s="421" customFormat="1" ht="19.5">
      <c r="A68" s="417" t="s">
        <v>231</v>
      </c>
      <c r="B68" s="418" t="s">
        <v>634</v>
      </c>
      <c r="C68" s="417"/>
      <c r="D68" s="419"/>
      <c r="E68" s="330"/>
      <c r="F68" s="314" t="str">
        <f t="shared" si="18"/>
        <v xml:space="preserve"> </v>
      </c>
      <c r="G68" s="330"/>
      <c r="H68" s="314" t="str">
        <f t="shared" si="26"/>
        <v xml:space="preserve"> </v>
      </c>
      <c r="I68" s="330"/>
      <c r="J68" s="314" t="str">
        <f t="shared" si="27"/>
        <v xml:space="preserve"> </v>
      </c>
      <c r="K68" s="330"/>
      <c r="L68" s="314" t="str">
        <f t="shared" si="28"/>
        <v xml:space="preserve"> </v>
      </c>
      <c r="M68" s="328"/>
      <c r="N68" s="314" t="str">
        <f t="shared" si="29"/>
        <v xml:space="preserve"> </v>
      </c>
      <c r="O68" s="330"/>
      <c r="P68" s="314" t="str">
        <f t="shared" si="19"/>
        <v xml:space="preserve"> </v>
      </c>
      <c r="Q68" s="330"/>
      <c r="R68" s="314" t="str">
        <f t="shared" si="30"/>
        <v xml:space="preserve"> </v>
      </c>
      <c r="S68" s="330"/>
      <c r="T68" s="314" t="str">
        <f t="shared" si="31"/>
        <v xml:space="preserve"> </v>
      </c>
      <c r="U68" s="314"/>
      <c r="V68" s="314" t="str">
        <f t="shared" si="32"/>
        <v xml:space="preserve"> </v>
      </c>
      <c r="W68" s="330"/>
      <c r="X68" s="314" t="str">
        <f t="shared" si="21"/>
        <v xml:space="preserve"> </v>
      </c>
      <c r="Y68" s="328"/>
      <c r="Z68" s="314" t="str">
        <f t="shared" si="23"/>
        <v xml:space="preserve"> </v>
      </c>
      <c r="AA68" s="330"/>
      <c r="AB68" s="314" t="str">
        <f t="shared" si="25"/>
        <v xml:space="preserve"> </v>
      </c>
      <c r="AC68" s="366"/>
      <c r="AD68" s="420"/>
      <c r="AF68" s="422"/>
    </row>
    <row r="69" spans="1:34" s="425" customFormat="1">
      <c r="A69" s="407"/>
      <c r="B69" s="408" t="s">
        <v>640</v>
      </c>
      <c r="C69" s="407" t="s">
        <v>29</v>
      </c>
      <c r="D69" s="423">
        <v>2040</v>
      </c>
      <c r="E69" s="330">
        <v>588.5</v>
      </c>
      <c r="F69" s="314">
        <f t="shared" si="18"/>
        <v>588.5</v>
      </c>
      <c r="G69" s="330">
        <v>1362</v>
      </c>
      <c r="H69" s="314">
        <f t="shared" si="26"/>
        <v>1950.5</v>
      </c>
      <c r="I69" s="330">
        <v>94</v>
      </c>
      <c r="J69" s="314">
        <f t="shared" si="27"/>
        <v>2044.5</v>
      </c>
      <c r="K69" s="330"/>
      <c r="L69" s="314">
        <f t="shared" si="28"/>
        <v>2044.5</v>
      </c>
      <c r="M69" s="328"/>
      <c r="N69" s="314">
        <f t="shared" si="29"/>
        <v>2044.5</v>
      </c>
      <c r="O69" s="330"/>
      <c r="P69" s="314">
        <f t="shared" si="19"/>
        <v>2044.5</v>
      </c>
      <c r="Q69" s="337"/>
      <c r="R69" s="314">
        <f t="shared" si="30"/>
        <v>2044.5</v>
      </c>
      <c r="S69" s="330"/>
      <c r="T69" s="314">
        <f t="shared" si="31"/>
        <v>2044.5</v>
      </c>
      <c r="U69" s="314"/>
      <c r="V69" s="314">
        <f t="shared" si="32"/>
        <v>2044.5</v>
      </c>
      <c r="W69" s="330"/>
      <c r="X69" s="314">
        <f t="shared" si="21"/>
        <v>2044.5</v>
      </c>
      <c r="Y69" s="328"/>
      <c r="Z69" s="314">
        <f t="shared" si="23"/>
        <v>2044.5</v>
      </c>
      <c r="AA69" s="330"/>
      <c r="AB69" s="314">
        <f t="shared" si="25"/>
        <v>2044.5</v>
      </c>
      <c r="AC69" s="317">
        <f>+AB69/D69*100</f>
        <v>100.22058823529412</v>
      </c>
      <c r="AD69" s="424"/>
      <c r="AF69" s="426"/>
    </row>
    <row r="70" spans="1:34" s="412" customFormat="1">
      <c r="A70" s="407"/>
      <c r="B70" s="408" t="s">
        <v>641</v>
      </c>
      <c r="C70" s="407" t="s">
        <v>674</v>
      </c>
      <c r="D70" s="427">
        <f>D71/D69*10</f>
        <v>59.314705882352939</v>
      </c>
      <c r="E70" s="330"/>
      <c r="F70" s="314">
        <f t="shared" si="18"/>
        <v>0</v>
      </c>
      <c r="G70" s="330"/>
      <c r="H70" s="314">
        <f t="shared" si="26"/>
        <v>0</v>
      </c>
      <c r="I70" s="330"/>
      <c r="J70" s="314">
        <f t="shared" si="27"/>
        <v>0</v>
      </c>
      <c r="K70" s="330"/>
      <c r="L70" s="314">
        <f t="shared" si="28"/>
        <v>0</v>
      </c>
      <c r="M70" s="328"/>
      <c r="N70" s="314">
        <f t="shared" si="29"/>
        <v>0</v>
      </c>
      <c r="O70" s="330">
        <v>59.3</v>
      </c>
      <c r="P70" s="314">
        <f t="shared" si="19"/>
        <v>59.3</v>
      </c>
      <c r="Q70" s="330"/>
      <c r="R70" s="314">
        <f t="shared" si="30"/>
        <v>59.3</v>
      </c>
      <c r="S70" s="328"/>
      <c r="T70" s="314">
        <f t="shared" si="31"/>
        <v>59.3</v>
      </c>
      <c r="U70" s="314"/>
      <c r="V70" s="314">
        <f t="shared" si="32"/>
        <v>59.3</v>
      </c>
      <c r="W70" s="330"/>
      <c r="X70" s="314">
        <f t="shared" si="21"/>
        <v>59.3</v>
      </c>
      <c r="Y70" s="328"/>
      <c r="Z70" s="314">
        <f t="shared" si="23"/>
        <v>59.3</v>
      </c>
      <c r="AA70" s="330"/>
      <c r="AB70" s="314">
        <f t="shared" si="25"/>
        <v>59.3</v>
      </c>
      <c r="AC70" s="318">
        <f t="shared" si="33"/>
        <v>99.975207021371546</v>
      </c>
      <c r="AD70" s="411"/>
      <c r="AF70" s="428"/>
      <c r="AH70" s="428"/>
    </row>
    <row r="71" spans="1:34" s="412" customFormat="1">
      <c r="A71" s="407"/>
      <c r="B71" s="408" t="s">
        <v>642</v>
      </c>
      <c r="C71" s="407" t="s">
        <v>157</v>
      </c>
      <c r="D71" s="427">
        <v>12100.2</v>
      </c>
      <c r="E71" s="330"/>
      <c r="F71" s="314">
        <f t="shared" si="18"/>
        <v>0</v>
      </c>
      <c r="G71" s="330"/>
      <c r="H71" s="314">
        <f t="shared" si="26"/>
        <v>0</v>
      </c>
      <c r="I71" s="330"/>
      <c r="J71" s="314">
        <f t="shared" si="27"/>
        <v>0</v>
      </c>
      <c r="K71" s="330"/>
      <c r="L71" s="314">
        <f t="shared" si="28"/>
        <v>0</v>
      </c>
      <c r="M71" s="328"/>
      <c r="N71" s="314">
        <f t="shared" si="29"/>
        <v>0</v>
      </c>
      <c r="O71" s="330">
        <v>12126.9</v>
      </c>
      <c r="P71" s="314">
        <f t="shared" si="19"/>
        <v>12126.9</v>
      </c>
      <c r="Q71" s="330"/>
      <c r="R71" s="314">
        <f t="shared" si="30"/>
        <v>12126.9</v>
      </c>
      <c r="S71" s="328"/>
      <c r="T71" s="314">
        <f t="shared" si="31"/>
        <v>12126.9</v>
      </c>
      <c r="U71" s="314"/>
      <c r="V71" s="314">
        <f t="shared" si="32"/>
        <v>12126.9</v>
      </c>
      <c r="W71" s="330"/>
      <c r="X71" s="314">
        <f t="shared" si="21"/>
        <v>12126.9</v>
      </c>
      <c r="Y71" s="328"/>
      <c r="Z71" s="314">
        <f t="shared" si="23"/>
        <v>12126.9</v>
      </c>
      <c r="AA71" s="330"/>
      <c r="AB71" s="314">
        <f t="shared" si="25"/>
        <v>12126.9</v>
      </c>
      <c r="AC71" s="318">
        <f t="shared" si="33"/>
        <v>100.22065750979321</v>
      </c>
      <c r="AD71" s="411"/>
      <c r="AF71" s="428"/>
    </row>
    <row r="72" spans="1:34" s="421" customFormat="1" ht="19.5">
      <c r="A72" s="417" t="s">
        <v>232</v>
      </c>
      <c r="B72" s="418" t="s">
        <v>927</v>
      </c>
      <c r="C72" s="417"/>
      <c r="D72" s="429"/>
      <c r="E72" s="330"/>
      <c r="F72" s="314" t="str">
        <f t="shared" si="18"/>
        <v xml:space="preserve"> </v>
      </c>
      <c r="G72" s="330"/>
      <c r="H72" s="314" t="str">
        <f t="shared" si="26"/>
        <v xml:space="preserve"> </v>
      </c>
      <c r="I72" s="330"/>
      <c r="J72" s="314" t="str">
        <f t="shared" si="27"/>
        <v xml:space="preserve"> </v>
      </c>
      <c r="K72" s="330"/>
      <c r="L72" s="314" t="str">
        <f t="shared" si="28"/>
        <v xml:space="preserve"> </v>
      </c>
      <c r="M72" s="328"/>
      <c r="N72" s="314" t="str">
        <f t="shared" si="29"/>
        <v xml:space="preserve"> </v>
      </c>
      <c r="O72" s="330"/>
      <c r="P72" s="314" t="str">
        <f t="shared" si="19"/>
        <v xml:space="preserve"> </v>
      </c>
      <c r="Q72" s="330"/>
      <c r="R72" s="314" t="str">
        <f t="shared" si="30"/>
        <v xml:space="preserve"> </v>
      </c>
      <c r="S72" s="328"/>
      <c r="T72" s="314" t="str">
        <f t="shared" si="31"/>
        <v xml:space="preserve"> </v>
      </c>
      <c r="U72" s="314"/>
      <c r="V72" s="314" t="str">
        <f t="shared" si="32"/>
        <v xml:space="preserve"> </v>
      </c>
      <c r="W72" s="328"/>
      <c r="X72" s="314" t="str">
        <f t="shared" si="21"/>
        <v xml:space="preserve"> </v>
      </c>
      <c r="Y72" s="328"/>
      <c r="Z72" s="314" t="str">
        <f t="shared" si="23"/>
        <v xml:space="preserve"> </v>
      </c>
      <c r="AA72" s="330"/>
      <c r="AB72" s="314" t="str">
        <f t="shared" si="25"/>
        <v xml:space="preserve"> </v>
      </c>
      <c r="AC72" s="318"/>
      <c r="AD72" s="420"/>
      <c r="AF72" s="428"/>
      <c r="AG72" s="428"/>
      <c r="AH72" s="430"/>
    </row>
    <row r="73" spans="1:34" s="412" customFormat="1">
      <c r="A73" s="431"/>
      <c r="B73" s="408" t="s">
        <v>640</v>
      </c>
      <c r="C73" s="431" t="s">
        <v>29</v>
      </c>
      <c r="D73" s="331">
        <v>2792</v>
      </c>
      <c r="E73" s="338"/>
      <c r="F73" s="314">
        <f t="shared" si="18"/>
        <v>0</v>
      </c>
      <c r="G73" s="340"/>
      <c r="H73" s="314">
        <f t="shared" si="26"/>
        <v>0</v>
      </c>
      <c r="I73" s="340"/>
      <c r="J73" s="314">
        <f t="shared" si="27"/>
        <v>0</v>
      </c>
      <c r="K73" s="340"/>
      <c r="L73" s="317">
        <f t="shared" si="28"/>
        <v>0</v>
      </c>
      <c r="M73" s="338"/>
      <c r="N73" s="314">
        <f t="shared" si="29"/>
        <v>0</v>
      </c>
      <c r="O73" s="340">
        <v>40</v>
      </c>
      <c r="P73" s="314">
        <f t="shared" si="19"/>
        <v>40</v>
      </c>
      <c r="Q73" s="340">
        <v>2388</v>
      </c>
      <c r="R73" s="314">
        <v>2388</v>
      </c>
      <c r="S73" s="338">
        <v>418.4</v>
      </c>
      <c r="T73" s="314">
        <f t="shared" si="31"/>
        <v>2806.4</v>
      </c>
      <c r="U73" s="317"/>
      <c r="V73" s="314">
        <f t="shared" si="32"/>
        <v>2806.4</v>
      </c>
      <c r="W73" s="338">
        <v>2806.4</v>
      </c>
      <c r="X73" s="314">
        <f t="shared" si="21"/>
        <v>5612.8</v>
      </c>
      <c r="Y73" s="338"/>
      <c r="Z73" s="314">
        <f t="shared" si="23"/>
        <v>5612.8</v>
      </c>
      <c r="AA73" s="340"/>
      <c r="AB73" s="314">
        <f t="shared" si="25"/>
        <v>5612.8</v>
      </c>
      <c r="AC73" s="314">
        <f>+AB73/D73*100</f>
        <v>201.03151862464185</v>
      </c>
      <c r="AD73" s="411"/>
    </row>
    <row r="74" spans="1:34" s="412" customFormat="1">
      <c r="A74" s="407"/>
      <c r="B74" s="408" t="s">
        <v>641</v>
      </c>
      <c r="C74" s="407" t="s">
        <v>674</v>
      </c>
      <c r="D74" s="334">
        <f>D75/D73*10</f>
        <v>50.750358166189109</v>
      </c>
      <c r="E74" s="330"/>
      <c r="F74" s="314">
        <f t="shared" si="18"/>
        <v>0</v>
      </c>
      <c r="G74" s="330"/>
      <c r="H74" s="314">
        <f t="shared" si="26"/>
        <v>0</v>
      </c>
      <c r="I74" s="330"/>
      <c r="J74" s="314">
        <f t="shared" si="27"/>
        <v>0</v>
      </c>
      <c r="K74" s="330"/>
      <c r="L74" s="314">
        <f t="shared" si="28"/>
        <v>0</v>
      </c>
      <c r="M74" s="328"/>
      <c r="N74" s="314">
        <f t="shared" si="29"/>
        <v>0</v>
      </c>
      <c r="O74" s="330"/>
      <c r="P74" s="314">
        <f t="shared" si="19"/>
        <v>0</v>
      </c>
      <c r="Q74" s="330"/>
      <c r="R74" s="314">
        <f t="shared" si="30"/>
        <v>0</v>
      </c>
      <c r="S74" s="328"/>
      <c r="T74" s="314">
        <f t="shared" si="31"/>
        <v>0</v>
      </c>
      <c r="U74" s="314"/>
      <c r="V74" s="314">
        <f t="shared" si="32"/>
        <v>0</v>
      </c>
      <c r="W74" s="328">
        <v>50.75</v>
      </c>
      <c r="X74" s="314">
        <f t="shared" si="21"/>
        <v>50.75</v>
      </c>
      <c r="Y74" s="328"/>
      <c r="Z74" s="314">
        <f t="shared" si="23"/>
        <v>50.75</v>
      </c>
      <c r="AA74" s="330"/>
      <c r="AB74" s="314">
        <f t="shared" si="25"/>
        <v>50.75</v>
      </c>
      <c r="AC74" s="314">
        <f t="shared" ref="AC74:AC80" si="34">+AB74/D74*100</f>
        <v>99.999294258795302</v>
      </c>
      <c r="AD74" s="411"/>
    </row>
    <row r="75" spans="1:34" s="412" customFormat="1">
      <c r="A75" s="407"/>
      <c r="B75" s="408" t="s">
        <v>642</v>
      </c>
      <c r="C75" s="407" t="s">
        <v>157</v>
      </c>
      <c r="D75" s="331">
        <v>14169.5</v>
      </c>
      <c r="E75" s="330"/>
      <c r="F75" s="314">
        <f t="shared" si="18"/>
        <v>0</v>
      </c>
      <c r="G75" s="330"/>
      <c r="H75" s="314">
        <f t="shared" si="26"/>
        <v>0</v>
      </c>
      <c r="I75" s="330"/>
      <c r="J75" s="314">
        <f t="shared" si="27"/>
        <v>0</v>
      </c>
      <c r="K75" s="330"/>
      <c r="L75" s="314">
        <f t="shared" si="28"/>
        <v>0</v>
      </c>
      <c r="M75" s="328"/>
      <c r="N75" s="314">
        <f t="shared" si="29"/>
        <v>0</v>
      </c>
      <c r="O75" s="330"/>
      <c r="P75" s="314">
        <f t="shared" si="19"/>
        <v>0</v>
      </c>
      <c r="Q75" s="330"/>
      <c r="R75" s="314">
        <f t="shared" si="30"/>
        <v>0</v>
      </c>
      <c r="S75" s="328"/>
      <c r="T75" s="314">
        <f t="shared" si="31"/>
        <v>0</v>
      </c>
      <c r="U75" s="314"/>
      <c r="V75" s="314">
        <f t="shared" si="32"/>
        <v>0</v>
      </c>
      <c r="W75" s="338">
        <v>14242.5</v>
      </c>
      <c r="X75" s="314">
        <f t="shared" si="21"/>
        <v>14242.5</v>
      </c>
      <c r="Y75" s="328"/>
      <c r="Z75" s="314">
        <f t="shared" si="23"/>
        <v>14242.5</v>
      </c>
      <c r="AA75" s="330"/>
      <c r="AB75" s="314">
        <f t="shared" si="25"/>
        <v>14242.5</v>
      </c>
      <c r="AC75" s="314">
        <f t="shared" si="34"/>
        <v>100.51519107943116</v>
      </c>
      <c r="AD75" s="411"/>
    </row>
    <row r="76" spans="1:34" s="421" customFormat="1" ht="19.5" hidden="1">
      <c r="A76" s="417" t="s">
        <v>233</v>
      </c>
      <c r="B76" s="418" t="s">
        <v>633</v>
      </c>
      <c r="C76" s="417"/>
      <c r="D76" s="333"/>
      <c r="E76" s="330"/>
      <c r="F76" s="314" t="str">
        <f t="shared" si="18"/>
        <v xml:space="preserve"> </v>
      </c>
      <c r="G76" s="330"/>
      <c r="H76" s="314" t="str">
        <f t="shared" si="26"/>
        <v xml:space="preserve"> </v>
      </c>
      <c r="I76" s="330"/>
      <c r="J76" s="314" t="str">
        <f t="shared" si="27"/>
        <v xml:space="preserve"> </v>
      </c>
      <c r="K76" s="330"/>
      <c r="L76" s="314" t="str">
        <f t="shared" si="28"/>
        <v xml:space="preserve"> </v>
      </c>
      <c r="M76" s="328"/>
      <c r="N76" s="314" t="str">
        <f t="shared" si="29"/>
        <v xml:space="preserve"> </v>
      </c>
      <c r="O76" s="330"/>
      <c r="P76" s="314" t="str">
        <f t="shared" si="19"/>
        <v xml:space="preserve"> </v>
      </c>
      <c r="Q76" s="330"/>
      <c r="R76" s="314" t="str">
        <f t="shared" si="30"/>
        <v xml:space="preserve"> </v>
      </c>
      <c r="S76" s="328"/>
      <c r="T76" s="314" t="str">
        <f t="shared" si="31"/>
        <v xml:space="preserve"> </v>
      </c>
      <c r="U76" s="314"/>
      <c r="V76" s="314" t="str">
        <f t="shared" si="32"/>
        <v xml:space="preserve"> </v>
      </c>
      <c r="W76" s="330"/>
      <c r="X76" s="314" t="str">
        <f t="shared" si="21"/>
        <v xml:space="preserve"> </v>
      </c>
      <c r="Y76" s="328"/>
      <c r="Z76" s="314" t="str">
        <f t="shared" si="23"/>
        <v xml:space="preserve"> </v>
      </c>
      <c r="AA76" s="330"/>
      <c r="AB76" s="314" t="str">
        <f t="shared" si="25"/>
        <v xml:space="preserve"> </v>
      </c>
      <c r="AC76" s="314" t="e">
        <f t="shared" si="34"/>
        <v>#VALUE!</v>
      </c>
      <c r="AD76" s="420"/>
    </row>
    <row r="77" spans="1:34" s="412" customFormat="1" ht="19.5" hidden="1">
      <c r="A77" s="432"/>
      <c r="B77" s="408" t="s">
        <v>640</v>
      </c>
      <c r="C77" s="433" t="s">
        <v>29</v>
      </c>
      <c r="D77" s="331"/>
      <c r="E77" s="330"/>
      <c r="F77" s="314">
        <f t="shared" si="18"/>
        <v>0</v>
      </c>
      <c r="G77" s="330"/>
      <c r="H77" s="314">
        <f t="shared" si="26"/>
        <v>0</v>
      </c>
      <c r="I77" s="330"/>
      <c r="J77" s="314">
        <f t="shared" si="27"/>
        <v>0</v>
      </c>
      <c r="K77" s="330"/>
      <c r="L77" s="314">
        <f t="shared" si="28"/>
        <v>0</v>
      </c>
      <c r="M77" s="328"/>
      <c r="N77" s="314">
        <f t="shared" si="29"/>
        <v>0</v>
      </c>
      <c r="O77" s="330"/>
      <c r="P77" s="314">
        <f t="shared" si="19"/>
        <v>0</v>
      </c>
      <c r="Q77" s="330"/>
      <c r="R77" s="314">
        <f t="shared" si="30"/>
        <v>0</v>
      </c>
      <c r="S77" s="328"/>
      <c r="T77" s="314">
        <f t="shared" si="31"/>
        <v>0</v>
      </c>
      <c r="U77" s="314"/>
      <c r="V77" s="314">
        <f t="shared" si="32"/>
        <v>0</v>
      </c>
      <c r="W77" s="330"/>
      <c r="X77" s="314">
        <f t="shared" si="21"/>
        <v>0</v>
      </c>
      <c r="Y77" s="328"/>
      <c r="Z77" s="314">
        <f t="shared" si="23"/>
        <v>0</v>
      </c>
      <c r="AA77" s="330"/>
      <c r="AB77" s="314">
        <f t="shared" si="25"/>
        <v>0</v>
      </c>
      <c r="AC77" s="314" t="e">
        <f t="shared" si="34"/>
        <v>#DIV/0!</v>
      </c>
      <c r="AD77" s="411"/>
    </row>
    <row r="78" spans="1:34" s="412" customFormat="1" hidden="1">
      <c r="A78" s="407"/>
      <c r="B78" s="408" t="s">
        <v>641</v>
      </c>
      <c r="C78" s="407" t="s">
        <v>674</v>
      </c>
      <c r="D78" s="334"/>
      <c r="E78" s="330"/>
      <c r="F78" s="314">
        <f t="shared" si="18"/>
        <v>0</v>
      </c>
      <c r="G78" s="330"/>
      <c r="H78" s="314">
        <f t="shared" si="26"/>
        <v>0</v>
      </c>
      <c r="I78" s="330"/>
      <c r="J78" s="314">
        <f t="shared" si="27"/>
        <v>0</v>
      </c>
      <c r="K78" s="330"/>
      <c r="L78" s="314">
        <f t="shared" si="28"/>
        <v>0</v>
      </c>
      <c r="M78" s="328"/>
      <c r="N78" s="314">
        <f t="shared" si="29"/>
        <v>0</v>
      </c>
      <c r="O78" s="330"/>
      <c r="P78" s="314">
        <f t="shared" si="19"/>
        <v>0</v>
      </c>
      <c r="Q78" s="330"/>
      <c r="R78" s="314">
        <f t="shared" si="30"/>
        <v>0</v>
      </c>
      <c r="S78" s="328"/>
      <c r="T78" s="314">
        <f t="shared" si="31"/>
        <v>0</v>
      </c>
      <c r="U78" s="314"/>
      <c r="V78" s="314">
        <f t="shared" si="32"/>
        <v>0</v>
      </c>
      <c r="W78" s="328"/>
      <c r="X78" s="314">
        <f t="shared" si="21"/>
        <v>0</v>
      </c>
      <c r="Y78" s="328"/>
      <c r="Z78" s="314">
        <f t="shared" si="23"/>
        <v>0</v>
      </c>
      <c r="AA78" s="330"/>
      <c r="AB78" s="314">
        <f t="shared" si="25"/>
        <v>0</v>
      </c>
      <c r="AC78" s="314" t="e">
        <f t="shared" si="34"/>
        <v>#DIV/0!</v>
      </c>
      <c r="AD78" s="411"/>
      <c r="AF78" s="434"/>
      <c r="AG78" s="434"/>
      <c r="AH78" s="435"/>
    </row>
    <row r="79" spans="1:34" s="412" customFormat="1" hidden="1">
      <c r="A79" s="407"/>
      <c r="B79" s="408" t="s">
        <v>642</v>
      </c>
      <c r="C79" s="407" t="s">
        <v>157</v>
      </c>
      <c r="D79" s="331"/>
      <c r="E79" s="330"/>
      <c r="F79" s="314">
        <f t="shared" si="18"/>
        <v>0</v>
      </c>
      <c r="G79" s="330"/>
      <c r="H79" s="314">
        <f t="shared" si="26"/>
        <v>0</v>
      </c>
      <c r="I79" s="330"/>
      <c r="J79" s="314">
        <f t="shared" si="27"/>
        <v>0</v>
      </c>
      <c r="K79" s="330"/>
      <c r="L79" s="314">
        <f t="shared" si="28"/>
        <v>0</v>
      </c>
      <c r="M79" s="328"/>
      <c r="N79" s="314">
        <f t="shared" si="29"/>
        <v>0</v>
      </c>
      <c r="O79" s="330"/>
      <c r="P79" s="314">
        <f t="shared" si="19"/>
        <v>0</v>
      </c>
      <c r="Q79" s="330"/>
      <c r="R79" s="314">
        <f t="shared" si="30"/>
        <v>0</v>
      </c>
      <c r="S79" s="328"/>
      <c r="T79" s="314">
        <f t="shared" si="31"/>
        <v>0</v>
      </c>
      <c r="U79" s="314"/>
      <c r="V79" s="314">
        <f t="shared" si="32"/>
        <v>0</v>
      </c>
      <c r="W79" s="328"/>
      <c r="X79" s="314">
        <f t="shared" si="21"/>
        <v>0</v>
      </c>
      <c r="Y79" s="328"/>
      <c r="Z79" s="314">
        <f t="shared" si="23"/>
        <v>0</v>
      </c>
      <c r="AA79" s="330"/>
      <c r="AB79" s="314">
        <f t="shared" si="25"/>
        <v>0</v>
      </c>
      <c r="AC79" s="314" t="e">
        <f t="shared" si="34"/>
        <v>#DIV/0!</v>
      </c>
      <c r="AD79" s="411"/>
      <c r="AF79" s="312"/>
      <c r="AG79" s="312"/>
      <c r="AH79" s="415"/>
    </row>
    <row r="80" spans="1:34" s="421" customFormat="1" ht="19.5">
      <c r="A80" s="417" t="s">
        <v>889</v>
      </c>
      <c r="B80" s="436" t="s">
        <v>890</v>
      </c>
      <c r="C80" s="417"/>
      <c r="D80" s="333">
        <v>1550</v>
      </c>
      <c r="E80" s="335"/>
      <c r="F80" s="314" t="str">
        <f t="shared" si="18"/>
        <v xml:space="preserve"> </v>
      </c>
      <c r="G80" s="329"/>
      <c r="H80" s="314" t="str">
        <f t="shared" si="26"/>
        <v xml:space="preserve"> </v>
      </c>
      <c r="I80" s="329"/>
      <c r="J80" s="314">
        <v>745</v>
      </c>
      <c r="K80" s="329"/>
      <c r="L80" s="318">
        <v>745</v>
      </c>
      <c r="M80" s="335"/>
      <c r="N80" s="314">
        <v>745</v>
      </c>
      <c r="O80" s="329">
        <v>745</v>
      </c>
      <c r="P80" s="314">
        <v>745</v>
      </c>
      <c r="Q80" s="329">
        <v>750</v>
      </c>
      <c r="R80" s="314">
        <v>750</v>
      </c>
      <c r="S80" s="335">
        <v>800</v>
      </c>
      <c r="T80" s="314">
        <v>1550</v>
      </c>
      <c r="U80" s="318"/>
      <c r="V80" s="314" t="str">
        <f t="shared" si="32"/>
        <v xml:space="preserve"> </v>
      </c>
      <c r="W80" s="335">
        <v>1550</v>
      </c>
      <c r="X80" s="314">
        <v>1550</v>
      </c>
      <c r="Y80" s="335"/>
      <c r="Z80" s="314" t="str">
        <f t="shared" si="23"/>
        <v xml:space="preserve"> </v>
      </c>
      <c r="AA80" s="329"/>
      <c r="AB80" s="314">
        <v>1550</v>
      </c>
      <c r="AC80" s="314">
        <f t="shared" si="34"/>
        <v>100</v>
      </c>
      <c r="AD80" s="420"/>
      <c r="AF80" s="313"/>
      <c r="AG80" s="313"/>
      <c r="AH80" s="437"/>
    </row>
    <row r="81" spans="1:34" s="412" customFormat="1">
      <c r="A81" s="407"/>
      <c r="B81" s="408" t="s">
        <v>641</v>
      </c>
      <c r="C81" s="407" t="s">
        <v>674</v>
      </c>
      <c r="D81" s="334">
        <f>D82/D80*10</f>
        <v>54.516129032258064</v>
      </c>
      <c r="E81" s="330"/>
      <c r="F81" s="314">
        <f t="shared" si="18"/>
        <v>0</v>
      </c>
      <c r="G81" s="330"/>
      <c r="H81" s="314">
        <f t="shared" si="26"/>
        <v>0</v>
      </c>
      <c r="I81" s="330"/>
      <c r="J81" s="314">
        <f t="shared" si="27"/>
        <v>0</v>
      </c>
      <c r="K81" s="330"/>
      <c r="L81" s="314">
        <f t="shared" si="28"/>
        <v>0</v>
      </c>
      <c r="M81" s="328"/>
      <c r="N81" s="314">
        <f t="shared" si="29"/>
        <v>0</v>
      </c>
      <c r="O81" s="330">
        <v>59.4</v>
      </c>
      <c r="P81" s="314"/>
      <c r="Q81" s="330"/>
      <c r="R81" s="314">
        <f t="shared" si="30"/>
        <v>0</v>
      </c>
      <c r="S81" s="328"/>
      <c r="T81" s="314">
        <f t="shared" si="31"/>
        <v>0</v>
      </c>
      <c r="U81" s="314"/>
      <c r="V81" s="314">
        <f t="shared" si="32"/>
        <v>0</v>
      </c>
      <c r="W81" s="328">
        <v>54.9</v>
      </c>
      <c r="X81" s="314">
        <f t="shared" si="21"/>
        <v>54.9</v>
      </c>
      <c r="Y81" s="328"/>
      <c r="Z81" s="314">
        <f t="shared" si="23"/>
        <v>54.9</v>
      </c>
      <c r="AA81" s="330"/>
      <c r="AB81" s="314">
        <f t="shared" si="25"/>
        <v>54.9</v>
      </c>
      <c r="AC81" s="314">
        <f t="shared" ref="AC81:AC136" si="35">+AB81/D81*100</f>
        <v>100.70414201183431</v>
      </c>
      <c r="AD81" s="411"/>
      <c r="AF81" s="312"/>
      <c r="AG81" s="312"/>
      <c r="AH81" s="415"/>
    </row>
    <row r="82" spans="1:34" s="412" customFormat="1">
      <c r="A82" s="407"/>
      <c r="B82" s="408" t="s">
        <v>642</v>
      </c>
      <c r="C82" s="407" t="s">
        <v>157</v>
      </c>
      <c r="D82" s="331">
        <v>8450</v>
      </c>
      <c r="E82" s="330"/>
      <c r="F82" s="314">
        <f t="shared" si="18"/>
        <v>0</v>
      </c>
      <c r="G82" s="330"/>
      <c r="H82" s="314">
        <f t="shared" si="26"/>
        <v>0</v>
      </c>
      <c r="I82" s="330"/>
      <c r="J82" s="314">
        <f t="shared" si="27"/>
        <v>0</v>
      </c>
      <c r="K82" s="330"/>
      <c r="L82" s="314">
        <f t="shared" si="28"/>
        <v>0</v>
      </c>
      <c r="M82" s="328"/>
      <c r="N82" s="314">
        <f t="shared" si="29"/>
        <v>0</v>
      </c>
      <c r="O82" s="330">
        <v>4425.3</v>
      </c>
      <c r="P82" s="314"/>
      <c r="Q82" s="330"/>
      <c r="R82" s="314">
        <f t="shared" si="30"/>
        <v>0</v>
      </c>
      <c r="S82" s="328"/>
      <c r="T82" s="314">
        <f t="shared" si="31"/>
        <v>0</v>
      </c>
      <c r="U82" s="314"/>
      <c r="V82" s="314">
        <f t="shared" si="32"/>
        <v>0</v>
      </c>
      <c r="W82" s="328">
        <v>8515</v>
      </c>
      <c r="X82" s="314">
        <f t="shared" si="21"/>
        <v>8515</v>
      </c>
      <c r="Y82" s="328"/>
      <c r="Z82" s="314">
        <f t="shared" si="23"/>
        <v>8515</v>
      </c>
      <c r="AA82" s="330"/>
      <c r="AB82" s="314">
        <f t="shared" si="25"/>
        <v>8515</v>
      </c>
      <c r="AC82" s="314">
        <f t="shared" si="35"/>
        <v>100.76923076923077</v>
      </c>
      <c r="AD82" s="411"/>
      <c r="AF82" s="312"/>
      <c r="AG82" s="312"/>
      <c r="AH82" s="415"/>
    </row>
    <row r="83" spans="1:34" s="7" customFormat="1">
      <c r="A83" s="400">
        <v>2</v>
      </c>
      <c r="B83" s="404" t="s">
        <v>635</v>
      </c>
      <c r="C83" s="400"/>
      <c r="D83" s="329"/>
      <c r="E83" s="330"/>
      <c r="F83" s="314" t="str">
        <f t="shared" si="18"/>
        <v xml:space="preserve"> </v>
      </c>
      <c r="G83" s="330"/>
      <c r="H83" s="314" t="str">
        <f t="shared" si="26"/>
        <v xml:space="preserve"> </v>
      </c>
      <c r="I83" s="330"/>
      <c r="J83" s="314" t="str">
        <f t="shared" si="27"/>
        <v xml:space="preserve"> </v>
      </c>
      <c r="K83" s="330"/>
      <c r="L83" s="314" t="str">
        <f t="shared" si="28"/>
        <v xml:space="preserve"> </v>
      </c>
      <c r="M83" s="328"/>
      <c r="N83" s="314" t="str">
        <f t="shared" si="29"/>
        <v xml:space="preserve"> </v>
      </c>
      <c r="O83" s="330"/>
      <c r="P83" s="314" t="str">
        <f t="shared" si="19"/>
        <v xml:space="preserve"> </v>
      </c>
      <c r="Q83" s="330"/>
      <c r="R83" s="314" t="str">
        <f t="shared" si="30"/>
        <v xml:space="preserve"> </v>
      </c>
      <c r="S83" s="328"/>
      <c r="T83" s="314" t="str">
        <f t="shared" si="31"/>
        <v xml:space="preserve"> </v>
      </c>
      <c r="U83" s="314"/>
      <c r="V83" s="314" t="str">
        <f t="shared" si="32"/>
        <v xml:space="preserve"> </v>
      </c>
      <c r="W83" s="330"/>
      <c r="X83" s="314" t="str">
        <f t="shared" si="21"/>
        <v xml:space="preserve"> </v>
      </c>
      <c r="Y83" s="328"/>
      <c r="Z83" s="314" t="str">
        <f t="shared" si="23"/>
        <v xml:space="preserve"> </v>
      </c>
      <c r="AA83" s="330"/>
      <c r="AB83" s="314" t="str">
        <f t="shared" si="25"/>
        <v xml:space="preserve"> </v>
      </c>
      <c r="AC83" s="314"/>
      <c r="AD83" s="402"/>
      <c r="AF83" s="438"/>
    </row>
    <row r="84" spans="1:34" s="412" customFormat="1" ht="19.5">
      <c r="A84" s="432"/>
      <c r="B84" s="408" t="s">
        <v>640</v>
      </c>
      <c r="C84" s="433" t="s">
        <v>29</v>
      </c>
      <c r="D84" s="331">
        <f>D88+D92</f>
        <v>1724</v>
      </c>
      <c r="E84" s="330"/>
      <c r="F84" s="314">
        <f t="shared" si="18"/>
        <v>0</v>
      </c>
      <c r="G84" s="330">
        <v>31</v>
      </c>
      <c r="H84" s="314">
        <f t="shared" si="26"/>
        <v>31</v>
      </c>
      <c r="I84" s="314">
        <v>98</v>
      </c>
      <c r="J84" s="314">
        <f t="shared" si="27"/>
        <v>129</v>
      </c>
      <c r="K84" s="314">
        <v>983</v>
      </c>
      <c r="L84" s="314">
        <f t="shared" si="28"/>
        <v>1112</v>
      </c>
      <c r="M84" s="328">
        <v>111</v>
      </c>
      <c r="N84" s="314">
        <f t="shared" si="29"/>
        <v>1223</v>
      </c>
      <c r="O84" s="330"/>
      <c r="P84" s="314">
        <f>P88+P95</f>
        <v>1311</v>
      </c>
      <c r="Q84" s="314">
        <f>Q88+Q95</f>
        <v>0</v>
      </c>
      <c r="R84" s="314">
        <f t="shared" si="30"/>
        <v>1311</v>
      </c>
      <c r="S84" s="328"/>
      <c r="T84" s="314">
        <f t="shared" si="31"/>
        <v>1311</v>
      </c>
      <c r="U84" s="314"/>
      <c r="V84" s="314">
        <f t="shared" si="32"/>
        <v>1311</v>
      </c>
      <c r="W84" s="330"/>
      <c r="X84" s="314">
        <f t="shared" si="21"/>
        <v>1311</v>
      </c>
      <c r="Y84" s="328"/>
      <c r="Z84" s="314">
        <f t="shared" si="23"/>
        <v>1311</v>
      </c>
      <c r="AA84" s="330"/>
      <c r="AB84" s="314">
        <f t="shared" si="25"/>
        <v>1311</v>
      </c>
      <c r="AC84" s="314">
        <f>+AB84/D84*100</f>
        <v>76.044083526682144</v>
      </c>
      <c r="AD84" s="411"/>
    </row>
    <row r="85" spans="1:34" s="412" customFormat="1">
      <c r="A85" s="407"/>
      <c r="B85" s="408" t="s">
        <v>641</v>
      </c>
      <c r="C85" s="407" t="s">
        <v>674</v>
      </c>
      <c r="D85" s="332">
        <f>D86/D84*10</f>
        <v>42.227958236658935</v>
      </c>
      <c r="E85" s="330"/>
      <c r="F85" s="314">
        <f t="shared" si="18"/>
        <v>0</v>
      </c>
      <c r="G85" s="330"/>
      <c r="H85" s="314">
        <f t="shared" si="26"/>
        <v>0</v>
      </c>
      <c r="I85" s="330"/>
      <c r="J85" s="314">
        <f t="shared" si="27"/>
        <v>0</v>
      </c>
      <c r="K85" s="330"/>
      <c r="L85" s="314">
        <f t="shared" si="28"/>
        <v>0</v>
      </c>
      <c r="M85" s="328"/>
      <c r="N85" s="314">
        <f t="shared" si="29"/>
        <v>0</v>
      </c>
      <c r="O85" s="330"/>
      <c r="P85" s="314">
        <f t="shared" si="19"/>
        <v>0</v>
      </c>
      <c r="Q85" s="330"/>
      <c r="R85" s="314">
        <f t="shared" si="30"/>
        <v>0</v>
      </c>
      <c r="S85" s="328"/>
      <c r="T85" s="314">
        <f t="shared" si="31"/>
        <v>0</v>
      </c>
      <c r="U85" s="314"/>
      <c r="V85" s="314">
        <f t="shared" si="32"/>
        <v>0</v>
      </c>
      <c r="W85" s="330"/>
      <c r="X85" s="314">
        <f t="shared" si="21"/>
        <v>0</v>
      </c>
      <c r="Y85" s="328"/>
      <c r="Z85" s="314">
        <f t="shared" si="23"/>
        <v>0</v>
      </c>
      <c r="AA85" s="330"/>
      <c r="AB85" s="314">
        <f t="shared" si="25"/>
        <v>0</v>
      </c>
      <c r="AC85" s="314">
        <f t="shared" si="35"/>
        <v>0</v>
      </c>
      <c r="AD85" s="411"/>
      <c r="AF85" s="434"/>
    </row>
    <row r="86" spans="1:34" s="412" customFormat="1">
      <c r="A86" s="439"/>
      <c r="B86" s="408" t="s">
        <v>642</v>
      </c>
      <c r="C86" s="439" t="s">
        <v>157</v>
      </c>
      <c r="D86" s="331">
        <f>D90+D94</f>
        <v>7280.1</v>
      </c>
      <c r="E86" s="330"/>
      <c r="F86" s="314">
        <f t="shared" si="18"/>
        <v>0</v>
      </c>
      <c r="G86" s="330"/>
      <c r="H86" s="314">
        <f t="shared" si="26"/>
        <v>0</v>
      </c>
      <c r="I86" s="330"/>
      <c r="J86" s="314">
        <f t="shared" si="27"/>
        <v>0</v>
      </c>
      <c r="K86" s="330"/>
      <c r="L86" s="314">
        <f t="shared" si="28"/>
        <v>0</v>
      </c>
      <c r="M86" s="328"/>
      <c r="N86" s="314">
        <f t="shared" si="29"/>
        <v>0</v>
      </c>
      <c r="O86" s="330"/>
      <c r="P86" s="314"/>
      <c r="Q86" s="330"/>
      <c r="R86" s="314">
        <f t="shared" si="30"/>
        <v>0</v>
      </c>
      <c r="S86" s="328"/>
      <c r="T86" s="314">
        <f t="shared" si="31"/>
        <v>0</v>
      </c>
      <c r="U86" s="314"/>
      <c r="V86" s="314">
        <f t="shared" ref="V86" si="36">V90+V94</f>
        <v>5314.7</v>
      </c>
      <c r="W86" s="330"/>
      <c r="X86" s="314">
        <f t="shared" si="21"/>
        <v>5314.7</v>
      </c>
      <c r="Y86" s="328"/>
      <c r="Z86" s="314">
        <f t="shared" si="23"/>
        <v>5314.7</v>
      </c>
      <c r="AA86" s="330"/>
      <c r="AB86" s="314"/>
      <c r="AC86" s="314">
        <f t="shared" si="35"/>
        <v>0</v>
      </c>
      <c r="AD86" s="411"/>
      <c r="AF86" s="440"/>
    </row>
    <row r="87" spans="1:34" s="421" customFormat="1" ht="19.5">
      <c r="A87" s="441" t="s">
        <v>234</v>
      </c>
      <c r="B87" s="418" t="s">
        <v>636</v>
      </c>
      <c r="C87" s="441"/>
      <c r="D87" s="333"/>
      <c r="E87" s="330"/>
      <c r="F87" s="314" t="str">
        <f t="shared" si="18"/>
        <v xml:space="preserve"> </v>
      </c>
      <c r="G87" s="330"/>
      <c r="H87" s="314" t="str">
        <f t="shared" si="26"/>
        <v xml:space="preserve"> </v>
      </c>
      <c r="I87" s="330"/>
      <c r="J87" s="314" t="str">
        <f t="shared" si="27"/>
        <v xml:space="preserve"> </v>
      </c>
      <c r="K87" s="330"/>
      <c r="L87" s="314" t="str">
        <f t="shared" si="28"/>
        <v xml:space="preserve"> </v>
      </c>
      <c r="M87" s="328"/>
      <c r="N87" s="314" t="str">
        <f t="shared" si="29"/>
        <v xml:space="preserve"> </v>
      </c>
      <c r="O87" s="330"/>
      <c r="P87" s="314" t="str">
        <f t="shared" si="19"/>
        <v xml:space="preserve"> </v>
      </c>
      <c r="Q87" s="330"/>
      <c r="R87" s="314" t="str">
        <f t="shared" si="30"/>
        <v xml:space="preserve"> </v>
      </c>
      <c r="S87" s="328"/>
      <c r="T87" s="314" t="str">
        <f t="shared" si="31"/>
        <v xml:space="preserve"> </v>
      </c>
      <c r="U87" s="314"/>
      <c r="V87" s="314" t="str">
        <f t="shared" ref="V87:V88" si="37">IF(LEN($C87)=0," ",T87+U87)</f>
        <v xml:space="preserve"> </v>
      </c>
      <c r="W87" s="330"/>
      <c r="X87" s="314" t="str">
        <f t="shared" si="21"/>
        <v xml:space="preserve"> </v>
      </c>
      <c r="Y87" s="328"/>
      <c r="Z87" s="314" t="str">
        <f t="shared" si="23"/>
        <v xml:space="preserve"> </v>
      </c>
      <c r="AA87" s="330"/>
      <c r="AB87" s="314" t="str">
        <f t="shared" si="25"/>
        <v xml:space="preserve"> </v>
      </c>
      <c r="AC87" s="314"/>
      <c r="AD87" s="420"/>
    </row>
    <row r="88" spans="1:34" s="412" customFormat="1" ht="19.5">
      <c r="A88" s="441"/>
      <c r="B88" s="408" t="s">
        <v>640</v>
      </c>
      <c r="C88" s="439" t="s">
        <v>29</v>
      </c>
      <c r="D88" s="331">
        <v>1192</v>
      </c>
      <c r="E88" s="330"/>
      <c r="F88" s="314">
        <f t="shared" si="18"/>
        <v>0</v>
      </c>
      <c r="G88" s="330">
        <v>31</v>
      </c>
      <c r="H88" s="314">
        <f t="shared" si="26"/>
        <v>31</v>
      </c>
      <c r="I88" s="328">
        <v>98</v>
      </c>
      <c r="J88" s="314">
        <f t="shared" si="27"/>
        <v>129</v>
      </c>
      <c r="K88" s="330">
        <v>983</v>
      </c>
      <c r="L88" s="314">
        <f t="shared" si="28"/>
        <v>1112</v>
      </c>
      <c r="M88" s="328">
        <v>111</v>
      </c>
      <c r="N88" s="314">
        <f t="shared" si="29"/>
        <v>1223</v>
      </c>
      <c r="O88" s="330"/>
      <c r="P88" s="314">
        <f t="shared" si="19"/>
        <v>1223</v>
      </c>
      <c r="Q88" s="330"/>
      <c r="R88" s="314">
        <f t="shared" si="30"/>
        <v>1223</v>
      </c>
      <c r="S88" s="328"/>
      <c r="T88" s="314">
        <f t="shared" si="31"/>
        <v>1223</v>
      </c>
      <c r="U88" s="314"/>
      <c r="V88" s="314">
        <f t="shared" si="37"/>
        <v>1223</v>
      </c>
      <c r="W88" s="330"/>
      <c r="X88" s="314">
        <f t="shared" si="21"/>
        <v>1223</v>
      </c>
      <c r="Y88" s="328"/>
      <c r="Z88" s="314">
        <f t="shared" si="23"/>
        <v>1223</v>
      </c>
      <c r="AA88" s="330"/>
      <c r="AB88" s="314">
        <f t="shared" si="25"/>
        <v>1223</v>
      </c>
      <c r="AC88" s="314">
        <f t="shared" si="35"/>
        <v>102.6006711409396</v>
      </c>
      <c r="AD88" s="411"/>
    </row>
    <row r="89" spans="1:34" s="412" customFormat="1">
      <c r="A89" s="439"/>
      <c r="B89" s="408" t="s">
        <v>641</v>
      </c>
      <c r="C89" s="407" t="s">
        <v>674</v>
      </c>
      <c r="D89" s="334">
        <f>D90/D88*10</f>
        <v>43.456375838926178</v>
      </c>
      <c r="E89" s="330"/>
      <c r="F89" s="314">
        <f t="shared" si="18"/>
        <v>0</v>
      </c>
      <c r="G89" s="330"/>
      <c r="H89" s="314">
        <f t="shared" si="26"/>
        <v>0</v>
      </c>
      <c r="I89" s="330"/>
      <c r="J89" s="314">
        <f t="shared" si="27"/>
        <v>0</v>
      </c>
      <c r="K89" s="330"/>
      <c r="L89" s="314">
        <f t="shared" si="28"/>
        <v>0</v>
      </c>
      <c r="M89" s="328"/>
      <c r="N89" s="314">
        <f t="shared" si="29"/>
        <v>0</v>
      </c>
      <c r="O89" s="330">
        <v>43.46</v>
      </c>
      <c r="P89" s="314">
        <f t="shared" si="19"/>
        <v>43.46</v>
      </c>
      <c r="Q89" s="330"/>
      <c r="R89" s="314">
        <f t="shared" si="30"/>
        <v>43.46</v>
      </c>
      <c r="S89" s="328"/>
      <c r="T89" s="314">
        <f t="shared" si="31"/>
        <v>43.46</v>
      </c>
      <c r="U89" s="314"/>
      <c r="V89" s="314">
        <v>43.5</v>
      </c>
      <c r="W89" s="330"/>
      <c r="X89" s="314">
        <f t="shared" si="21"/>
        <v>43.5</v>
      </c>
      <c r="Y89" s="328"/>
      <c r="Z89" s="314">
        <f t="shared" si="23"/>
        <v>43.5</v>
      </c>
      <c r="AA89" s="330"/>
      <c r="AB89" s="314">
        <v>43.46</v>
      </c>
      <c r="AC89" s="314">
        <f t="shared" si="35"/>
        <v>100.00833976833977</v>
      </c>
      <c r="AD89" s="411"/>
      <c r="AG89" s="440"/>
    </row>
    <row r="90" spans="1:34" s="412" customFormat="1">
      <c r="A90" s="439"/>
      <c r="B90" s="408" t="s">
        <v>642</v>
      </c>
      <c r="C90" s="439" t="s">
        <v>157</v>
      </c>
      <c r="D90" s="331">
        <v>5180</v>
      </c>
      <c r="E90" s="330"/>
      <c r="F90" s="314">
        <f t="shared" si="18"/>
        <v>0</v>
      </c>
      <c r="G90" s="330"/>
      <c r="H90" s="314">
        <f t="shared" si="26"/>
        <v>0</v>
      </c>
      <c r="I90" s="330"/>
      <c r="J90" s="314">
        <f t="shared" si="27"/>
        <v>0</v>
      </c>
      <c r="K90" s="330"/>
      <c r="L90" s="314">
        <f t="shared" si="28"/>
        <v>0</v>
      </c>
      <c r="M90" s="328"/>
      <c r="N90" s="314">
        <f t="shared" si="29"/>
        <v>0</v>
      </c>
      <c r="O90" s="330">
        <v>5314.7</v>
      </c>
      <c r="P90" s="314">
        <f t="shared" si="19"/>
        <v>5314.7</v>
      </c>
      <c r="Q90" s="330"/>
      <c r="R90" s="314">
        <f t="shared" si="30"/>
        <v>5314.7</v>
      </c>
      <c r="S90" s="328"/>
      <c r="T90" s="314">
        <f t="shared" si="31"/>
        <v>5314.7</v>
      </c>
      <c r="U90" s="314"/>
      <c r="V90" s="314">
        <f>IF(LEN($C90)=0," ",T90+U90)</f>
        <v>5314.7</v>
      </c>
      <c r="W90" s="330"/>
      <c r="X90" s="314">
        <f>IF(LEN($C90)=0," ",V90+W90)</f>
        <v>5314.7</v>
      </c>
      <c r="Y90" s="328"/>
      <c r="Z90" s="314">
        <f t="shared" si="23"/>
        <v>5314.7</v>
      </c>
      <c r="AA90" s="330"/>
      <c r="AB90" s="314">
        <f t="shared" si="25"/>
        <v>5314.7</v>
      </c>
      <c r="AC90" s="314">
        <f t="shared" si="35"/>
        <v>102.60038610038609</v>
      </c>
      <c r="AD90" s="411"/>
    </row>
    <row r="91" spans="1:34" s="421" customFormat="1" ht="19.5">
      <c r="A91" s="441" t="s">
        <v>235</v>
      </c>
      <c r="B91" s="418" t="s">
        <v>637</v>
      </c>
      <c r="C91" s="441"/>
      <c r="D91" s="333"/>
      <c r="E91" s="330"/>
      <c r="F91" s="314" t="str">
        <f t="shared" si="18"/>
        <v xml:space="preserve"> </v>
      </c>
      <c r="G91" s="330"/>
      <c r="H91" s="314" t="str">
        <f t="shared" si="26"/>
        <v xml:space="preserve"> </v>
      </c>
      <c r="I91" s="330"/>
      <c r="J91" s="314" t="str">
        <f t="shared" si="27"/>
        <v xml:space="preserve"> </v>
      </c>
      <c r="K91" s="330"/>
      <c r="L91" s="314" t="str">
        <f t="shared" si="28"/>
        <v xml:space="preserve"> </v>
      </c>
      <c r="M91" s="328"/>
      <c r="N91" s="314" t="str">
        <f t="shared" si="29"/>
        <v xml:space="preserve"> </v>
      </c>
      <c r="O91" s="330"/>
      <c r="P91" s="314" t="str">
        <f t="shared" si="19"/>
        <v xml:space="preserve"> </v>
      </c>
      <c r="Q91" s="330"/>
      <c r="R91" s="314" t="str">
        <f t="shared" si="30"/>
        <v xml:space="preserve"> </v>
      </c>
      <c r="S91" s="328"/>
      <c r="T91" s="314" t="str">
        <f t="shared" si="31"/>
        <v xml:space="preserve"> </v>
      </c>
      <c r="U91" s="314"/>
      <c r="V91" s="314" t="str">
        <f>IF(LEN($C91)=0," ",T91+U91)</f>
        <v xml:space="preserve"> </v>
      </c>
      <c r="W91" s="330"/>
      <c r="X91" s="314" t="str">
        <f>IF(LEN($C91)=0," ",V91+W91)</f>
        <v xml:space="preserve"> </v>
      </c>
      <c r="Y91" s="328"/>
      <c r="Z91" s="314" t="str">
        <f t="shared" si="23"/>
        <v xml:space="preserve"> </v>
      </c>
      <c r="AA91" s="330"/>
      <c r="AB91" s="314" t="str">
        <f t="shared" si="25"/>
        <v xml:space="preserve"> </v>
      </c>
      <c r="AC91" s="314"/>
      <c r="AD91" s="420"/>
    </row>
    <row r="92" spans="1:34" s="412" customFormat="1" ht="19.5">
      <c r="A92" s="441"/>
      <c r="B92" s="408" t="s">
        <v>640</v>
      </c>
      <c r="C92" s="439" t="s">
        <v>29</v>
      </c>
      <c r="D92" s="331">
        <v>532</v>
      </c>
      <c r="E92" s="330"/>
      <c r="F92" s="314">
        <f t="shared" si="18"/>
        <v>0</v>
      </c>
      <c r="G92" s="330"/>
      <c r="H92" s="314">
        <f t="shared" si="26"/>
        <v>0</v>
      </c>
      <c r="I92" s="330"/>
      <c r="J92" s="314">
        <f t="shared" si="27"/>
        <v>0</v>
      </c>
      <c r="K92" s="330"/>
      <c r="L92" s="314">
        <f t="shared" si="28"/>
        <v>0</v>
      </c>
      <c r="M92" s="328"/>
      <c r="N92" s="314">
        <f t="shared" si="29"/>
        <v>0</v>
      </c>
      <c r="O92" s="330"/>
      <c r="P92" s="314">
        <f t="shared" si="19"/>
        <v>0</v>
      </c>
      <c r="Q92" s="330"/>
      <c r="R92" s="314">
        <f t="shared" si="30"/>
        <v>0</v>
      </c>
      <c r="S92" s="328">
        <v>444</v>
      </c>
      <c r="T92" s="314">
        <f t="shared" si="31"/>
        <v>444</v>
      </c>
      <c r="U92" s="314">
        <f>532-444</f>
        <v>88</v>
      </c>
      <c r="V92" s="314">
        <f>IF(LEN($C92)=0," ",T92+U92)</f>
        <v>532</v>
      </c>
      <c r="W92" s="330"/>
      <c r="X92" s="314">
        <f>IF(LEN($C92)=0," ",V92+W92)</f>
        <v>532</v>
      </c>
      <c r="Y92" s="328"/>
      <c r="Z92" s="314">
        <f t="shared" si="23"/>
        <v>532</v>
      </c>
      <c r="AA92" s="330"/>
      <c r="AB92" s="314">
        <f t="shared" si="25"/>
        <v>532</v>
      </c>
      <c r="AC92" s="314">
        <f t="shared" si="35"/>
        <v>100</v>
      </c>
      <c r="AD92" s="411"/>
      <c r="AE92" s="442"/>
    </row>
    <row r="93" spans="1:34" s="412" customFormat="1">
      <c r="A93" s="439"/>
      <c r="B93" s="408" t="s">
        <v>641</v>
      </c>
      <c r="C93" s="407" t="s">
        <v>674</v>
      </c>
      <c r="D93" s="334">
        <f>D94/D92*10</f>
        <v>39.475563909774436</v>
      </c>
      <c r="E93" s="330"/>
      <c r="F93" s="314">
        <f t="shared" si="18"/>
        <v>0</v>
      </c>
      <c r="G93" s="330"/>
      <c r="H93" s="314">
        <f t="shared" si="26"/>
        <v>0</v>
      </c>
      <c r="I93" s="330"/>
      <c r="J93" s="314">
        <f t="shared" si="27"/>
        <v>0</v>
      </c>
      <c r="K93" s="330"/>
      <c r="L93" s="314">
        <f t="shared" si="28"/>
        <v>0</v>
      </c>
      <c r="M93" s="328"/>
      <c r="N93" s="314">
        <f t="shared" si="29"/>
        <v>0</v>
      </c>
      <c r="O93" s="330"/>
      <c r="P93" s="314">
        <f t="shared" si="19"/>
        <v>0</v>
      </c>
      <c r="Q93" s="330"/>
      <c r="R93" s="314">
        <f t="shared" si="30"/>
        <v>0</v>
      </c>
      <c r="S93" s="328"/>
      <c r="T93" s="314">
        <f t="shared" si="31"/>
        <v>0</v>
      </c>
      <c r="U93" s="314"/>
      <c r="V93" s="314">
        <f>IF(LEN($C93)=0," ",T93+U93)</f>
        <v>0</v>
      </c>
      <c r="W93" s="330"/>
      <c r="X93" s="314">
        <f>IF(LEN($C93)=0," ",V93+W93)</f>
        <v>0</v>
      </c>
      <c r="Y93" s="328"/>
      <c r="Z93" s="314">
        <f t="shared" si="23"/>
        <v>0</v>
      </c>
      <c r="AA93" s="330"/>
      <c r="AB93" s="314">
        <f t="shared" si="25"/>
        <v>0</v>
      </c>
      <c r="AC93" s="314">
        <f t="shared" si="35"/>
        <v>0</v>
      </c>
      <c r="AD93" s="411"/>
    </row>
    <row r="94" spans="1:34" s="412" customFormat="1">
      <c r="A94" s="439"/>
      <c r="B94" s="408" t="s">
        <v>642</v>
      </c>
      <c r="C94" s="439" t="s">
        <v>157</v>
      </c>
      <c r="D94" s="331">
        <v>2100.1</v>
      </c>
      <c r="E94" s="330"/>
      <c r="F94" s="314">
        <f t="shared" si="18"/>
        <v>0</v>
      </c>
      <c r="G94" s="330"/>
      <c r="H94" s="314">
        <f t="shared" si="26"/>
        <v>0</v>
      </c>
      <c r="I94" s="330"/>
      <c r="J94" s="314">
        <f t="shared" si="27"/>
        <v>0</v>
      </c>
      <c r="K94" s="330"/>
      <c r="L94" s="314">
        <f t="shared" si="28"/>
        <v>0</v>
      </c>
      <c r="M94" s="328"/>
      <c r="N94" s="314">
        <f t="shared" si="29"/>
        <v>0</v>
      </c>
      <c r="O94" s="330"/>
      <c r="P94" s="314">
        <f t="shared" si="19"/>
        <v>0</v>
      </c>
      <c r="Q94" s="330"/>
      <c r="R94" s="314">
        <f t="shared" si="30"/>
        <v>0</v>
      </c>
      <c r="S94" s="328"/>
      <c r="T94" s="314">
        <f t="shared" si="31"/>
        <v>0</v>
      </c>
      <c r="U94" s="314"/>
      <c r="V94" s="314">
        <f>IF(LEN($C94)=0," ",T94+U94)</f>
        <v>0</v>
      </c>
      <c r="W94" s="330"/>
      <c r="X94" s="314">
        <f>IF(LEN($C94)=0," ",V94+W94)</f>
        <v>0</v>
      </c>
      <c r="Y94" s="328"/>
      <c r="Z94" s="314">
        <f t="shared" si="23"/>
        <v>0</v>
      </c>
      <c r="AA94" s="330"/>
      <c r="AB94" s="314">
        <f t="shared" si="25"/>
        <v>0</v>
      </c>
      <c r="AC94" s="314">
        <f t="shared" si="35"/>
        <v>0</v>
      </c>
      <c r="AD94" s="411"/>
    </row>
    <row r="95" spans="1:34" s="412" customFormat="1" ht="19.5">
      <c r="A95" s="439"/>
      <c r="B95" s="443" t="s">
        <v>1001</v>
      </c>
      <c r="C95" s="444" t="s">
        <v>29</v>
      </c>
      <c r="D95" s="331"/>
      <c r="E95" s="330"/>
      <c r="F95" s="314"/>
      <c r="G95" s="330"/>
      <c r="H95" s="314"/>
      <c r="I95" s="330"/>
      <c r="J95" s="314"/>
      <c r="K95" s="330"/>
      <c r="L95" s="314"/>
      <c r="M95" s="328"/>
      <c r="N95" s="314"/>
      <c r="O95" s="330">
        <v>88</v>
      </c>
      <c r="P95" s="314">
        <v>88</v>
      </c>
      <c r="Q95" s="330"/>
      <c r="R95" s="314">
        <v>88</v>
      </c>
      <c r="S95" s="328"/>
      <c r="T95" s="314"/>
      <c r="U95" s="314"/>
      <c r="V95" s="314"/>
      <c r="W95" s="330"/>
      <c r="X95" s="314"/>
      <c r="Y95" s="328"/>
      <c r="Z95" s="314"/>
      <c r="AA95" s="330"/>
      <c r="AB95" s="314">
        <v>88</v>
      </c>
      <c r="AC95" s="314"/>
      <c r="AD95" s="411"/>
    </row>
    <row r="96" spans="1:34" s="412" customFormat="1">
      <c r="A96" s="439"/>
      <c r="B96" s="445" t="s">
        <v>1002</v>
      </c>
      <c r="C96" s="446" t="s">
        <v>155</v>
      </c>
      <c r="D96" s="331"/>
      <c r="E96" s="330"/>
      <c r="F96" s="314"/>
      <c r="G96" s="330"/>
      <c r="H96" s="314"/>
      <c r="I96" s="330"/>
      <c r="J96" s="314"/>
      <c r="K96" s="330"/>
      <c r="L96" s="314"/>
      <c r="M96" s="328"/>
      <c r="N96" s="314"/>
      <c r="O96" s="330">
        <v>20.8</v>
      </c>
      <c r="P96" s="314">
        <v>20.8</v>
      </c>
      <c r="Q96" s="330"/>
      <c r="R96" s="314">
        <v>20.8</v>
      </c>
      <c r="S96" s="328"/>
      <c r="T96" s="314"/>
      <c r="U96" s="314"/>
      <c r="V96" s="314"/>
      <c r="W96" s="330"/>
      <c r="X96" s="314"/>
      <c r="Y96" s="328"/>
      <c r="Z96" s="314"/>
      <c r="AA96" s="330"/>
      <c r="AB96" s="314">
        <v>20.8</v>
      </c>
      <c r="AC96" s="314"/>
      <c r="AD96" s="411"/>
    </row>
    <row r="97" spans="1:32" s="412" customFormat="1">
      <c r="A97" s="439"/>
      <c r="B97" s="445" t="s">
        <v>1003</v>
      </c>
      <c r="C97" s="446" t="s">
        <v>157</v>
      </c>
      <c r="D97" s="331"/>
      <c r="E97" s="330"/>
      <c r="F97" s="314"/>
      <c r="G97" s="330"/>
      <c r="H97" s="314"/>
      <c r="I97" s="330"/>
      <c r="J97" s="314"/>
      <c r="K97" s="330"/>
      <c r="L97" s="314"/>
      <c r="M97" s="328"/>
      <c r="N97" s="314"/>
      <c r="O97" s="330">
        <v>183</v>
      </c>
      <c r="P97" s="314">
        <v>183</v>
      </c>
      <c r="Q97" s="330"/>
      <c r="R97" s="314">
        <v>183</v>
      </c>
      <c r="S97" s="328"/>
      <c r="T97" s="314"/>
      <c r="U97" s="314"/>
      <c r="V97" s="314"/>
      <c r="W97" s="330"/>
      <c r="X97" s="314"/>
      <c r="Y97" s="328"/>
      <c r="Z97" s="314"/>
      <c r="AA97" s="330"/>
      <c r="AB97" s="314">
        <v>183</v>
      </c>
      <c r="AC97" s="314"/>
      <c r="AD97" s="411"/>
    </row>
    <row r="98" spans="1:32">
      <c r="A98" s="396" t="s">
        <v>52</v>
      </c>
      <c r="B98" s="397" t="s">
        <v>168</v>
      </c>
      <c r="C98" s="398"/>
      <c r="D98" s="399"/>
      <c r="E98" s="330"/>
      <c r="F98" s="314" t="str">
        <f t="shared" si="18"/>
        <v xml:space="preserve"> </v>
      </c>
      <c r="G98" s="330"/>
      <c r="H98" s="314" t="str">
        <f t="shared" si="26"/>
        <v xml:space="preserve"> </v>
      </c>
      <c r="I98" s="330"/>
      <c r="J98" s="314" t="str">
        <f t="shared" si="27"/>
        <v xml:space="preserve"> </v>
      </c>
      <c r="K98" s="330"/>
      <c r="L98" s="314" t="str">
        <f t="shared" si="28"/>
        <v xml:space="preserve"> </v>
      </c>
      <c r="M98" s="328"/>
      <c r="N98" s="314" t="str">
        <f t="shared" si="29"/>
        <v xml:space="preserve"> </v>
      </c>
      <c r="O98" s="330"/>
      <c r="P98" s="314" t="str">
        <f t="shared" si="19"/>
        <v xml:space="preserve"> </v>
      </c>
      <c r="Q98" s="330"/>
      <c r="R98" s="317" t="str">
        <f t="shared" ref="R98:R130" si="38">IF(LEN($C98)=0," ",P98+Q98)</f>
        <v xml:space="preserve"> </v>
      </c>
      <c r="S98" s="328"/>
      <c r="T98" s="314" t="str">
        <f t="shared" ref="T98:T126" si="39">IF(LEN($C98)=0," ",R98+S98)</f>
        <v xml:space="preserve"> </v>
      </c>
      <c r="U98" s="314"/>
      <c r="V98" s="314" t="str">
        <f t="shared" ref="V98:V102" si="40">IF(LEN($C98)=0," ",T98+U98)</f>
        <v xml:space="preserve"> </v>
      </c>
      <c r="W98" s="330"/>
      <c r="X98" s="314" t="str">
        <f t="shared" ref="X98:X117" si="41">IF(LEN($C98)=0," ",V98+W98)</f>
        <v xml:space="preserve"> </v>
      </c>
      <c r="Y98" s="328"/>
      <c r="Z98" s="314" t="str">
        <f t="shared" si="23"/>
        <v xml:space="preserve"> </v>
      </c>
      <c r="AA98" s="330"/>
      <c r="AB98" s="314" t="str">
        <f t="shared" si="25"/>
        <v xml:space="preserve"> </v>
      </c>
      <c r="AC98" s="314"/>
      <c r="AD98" s="399"/>
    </row>
    <row r="99" spans="1:32">
      <c r="A99" s="396">
        <v>1</v>
      </c>
      <c r="B99" s="397" t="s">
        <v>646</v>
      </c>
      <c r="C99" s="398"/>
      <c r="D99" s="399"/>
      <c r="E99" s="330"/>
      <c r="F99" s="314" t="str">
        <f t="shared" si="18"/>
        <v xml:space="preserve"> </v>
      </c>
      <c r="G99" s="330"/>
      <c r="H99" s="314" t="str">
        <f t="shared" si="26"/>
        <v xml:space="preserve"> </v>
      </c>
      <c r="I99" s="330"/>
      <c r="J99" s="314" t="str">
        <f t="shared" si="27"/>
        <v xml:space="preserve"> </v>
      </c>
      <c r="K99" s="330"/>
      <c r="L99" s="314" t="str">
        <f t="shared" si="28"/>
        <v xml:space="preserve"> </v>
      </c>
      <c r="M99" s="328"/>
      <c r="N99" s="314" t="str">
        <f t="shared" si="29"/>
        <v xml:space="preserve"> </v>
      </c>
      <c r="O99" s="330"/>
      <c r="P99" s="314" t="str">
        <f t="shared" si="19"/>
        <v xml:space="preserve"> </v>
      </c>
      <c r="Q99" s="330"/>
      <c r="R99" s="317" t="str">
        <f t="shared" si="38"/>
        <v xml:space="preserve"> </v>
      </c>
      <c r="S99" s="328"/>
      <c r="T99" s="314" t="str">
        <f t="shared" si="39"/>
        <v xml:space="preserve"> </v>
      </c>
      <c r="U99" s="314"/>
      <c r="V99" s="314" t="str">
        <f t="shared" si="40"/>
        <v xml:space="preserve"> </v>
      </c>
      <c r="W99" s="330"/>
      <c r="X99" s="314" t="str">
        <f t="shared" si="41"/>
        <v xml:space="preserve"> </v>
      </c>
      <c r="Y99" s="328"/>
      <c r="Z99" s="314" t="str">
        <f t="shared" si="23"/>
        <v xml:space="preserve"> </v>
      </c>
      <c r="AA99" s="330"/>
      <c r="AB99" s="314" t="str">
        <f t="shared" si="25"/>
        <v xml:space="preserve"> </v>
      </c>
      <c r="AC99" s="314"/>
      <c r="AD99" s="399"/>
    </row>
    <row r="100" spans="1:32" s="412" customFormat="1" ht="19.5">
      <c r="A100" s="432" t="s">
        <v>231</v>
      </c>
      <c r="B100" s="447" t="s">
        <v>626</v>
      </c>
      <c r="C100" s="433"/>
      <c r="D100" s="411"/>
      <c r="E100" s="330"/>
      <c r="F100" s="314" t="str">
        <f t="shared" si="18"/>
        <v xml:space="preserve"> </v>
      </c>
      <c r="G100" s="330"/>
      <c r="H100" s="314" t="str">
        <f t="shared" si="26"/>
        <v xml:space="preserve"> </v>
      </c>
      <c r="I100" s="330"/>
      <c r="J100" s="314" t="str">
        <f t="shared" si="27"/>
        <v xml:space="preserve"> </v>
      </c>
      <c r="K100" s="330"/>
      <c r="L100" s="314" t="str">
        <f t="shared" si="28"/>
        <v xml:space="preserve"> </v>
      </c>
      <c r="M100" s="328"/>
      <c r="N100" s="314" t="str">
        <f t="shared" si="29"/>
        <v xml:space="preserve"> </v>
      </c>
      <c r="O100" s="330"/>
      <c r="P100" s="314" t="str">
        <f t="shared" si="19"/>
        <v xml:space="preserve"> </v>
      </c>
      <c r="Q100" s="330"/>
      <c r="R100" s="317" t="str">
        <f t="shared" si="38"/>
        <v xml:space="preserve"> </v>
      </c>
      <c r="S100" s="328"/>
      <c r="T100" s="314" t="str">
        <f t="shared" si="39"/>
        <v xml:space="preserve"> </v>
      </c>
      <c r="U100" s="314"/>
      <c r="V100" s="314" t="str">
        <f t="shared" si="40"/>
        <v xml:space="preserve"> </v>
      </c>
      <c r="W100" s="330"/>
      <c r="X100" s="314" t="str">
        <f t="shared" si="41"/>
        <v xml:space="preserve"> </v>
      </c>
      <c r="Y100" s="328"/>
      <c r="Z100" s="314" t="str">
        <f t="shared" si="23"/>
        <v xml:space="preserve"> </v>
      </c>
      <c r="AA100" s="330"/>
      <c r="AB100" s="314" t="str">
        <f t="shared" si="25"/>
        <v xml:space="preserve"> </v>
      </c>
      <c r="AC100" s="314"/>
      <c r="AD100" s="411"/>
    </row>
    <row r="101" spans="1:32" s="412" customFormat="1" ht="19.5">
      <c r="A101" s="448"/>
      <c r="B101" s="408" t="s">
        <v>640</v>
      </c>
      <c r="C101" s="449" t="s">
        <v>29</v>
      </c>
      <c r="D101" s="331">
        <v>198</v>
      </c>
      <c r="E101" s="330"/>
      <c r="F101" s="314">
        <f t="shared" si="18"/>
        <v>0</v>
      </c>
      <c r="G101" s="330"/>
      <c r="H101" s="314">
        <f t="shared" si="26"/>
        <v>0</v>
      </c>
      <c r="I101" s="328">
        <v>54</v>
      </c>
      <c r="J101" s="314">
        <f t="shared" si="27"/>
        <v>54</v>
      </c>
      <c r="K101" s="330">
        <v>82</v>
      </c>
      <c r="L101" s="314">
        <f t="shared" si="28"/>
        <v>136</v>
      </c>
      <c r="M101" s="328">
        <v>16.5</v>
      </c>
      <c r="N101" s="314">
        <f t="shared" si="29"/>
        <v>152.5</v>
      </c>
      <c r="O101" s="330"/>
      <c r="P101" s="314">
        <f t="shared" si="19"/>
        <v>152.5</v>
      </c>
      <c r="Q101" s="330"/>
      <c r="R101" s="317">
        <f t="shared" si="38"/>
        <v>152.5</v>
      </c>
      <c r="S101" s="328">
        <v>21.5</v>
      </c>
      <c r="T101" s="314">
        <f t="shared" si="39"/>
        <v>174</v>
      </c>
      <c r="U101" s="314"/>
      <c r="V101" s="314">
        <v>152.5</v>
      </c>
      <c r="W101" s="330">
        <v>45.5</v>
      </c>
      <c r="X101" s="314">
        <f t="shared" si="41"/>
        <v>198</v>
      </c>
      <c r="Y101" s="328"/>
      <c r="Z101" s="314">
        <f t="shared" si="23"/>
        <v>198</v>
      </c>
      <c r="AA101" s="330"/>
      <c r="AB101" s="314">
        <f t="shared" si="25"/>
        <v>198</v>
      </c>
      <c r="AC101" s="314">
        <f t="shared" si="35"/>
        <v>100</v>
      </c>
      <c r="AD101" s="411"/>
      <c r="AF101" s="440"/>
    </row>
    <row r="102" spans="1:32" s="412" customFormat="1">
      <c r="A102" s="407"/>
      <c r="B102" s="408" t="s">
        <v>641</v>
      </c>
      <c r="C102" s="407" t="s">
        <v>674</v>
      </c>
      <c r="D102" s="334">
        <f>D103/D101*10</f>
        <v>16.762626262626263</v>
      </c>
      <c r="E102" s="330"/>
      <c r="F102" s="314">
        <f t="shared" si="18"/>
        <v>0</v>
      </c>
      <c r="G102" s="330"/>
      <c r="H102" s="314">
        <f t="shared" si="26"/>
        <v>0</v>
      </c>
      <c r="I102" s="330"/>
      <c r="J102" s="314">
        <f t="shared" si="27"/>
        <v>0</v>
      </c>
      <c r="K102" s="330"/>
      <c r="L102" s="314">
        <f t="shared" si="28"/>
        <v>0</v>
      </c>
      <c r="M102" s="328"/>
      <c r="N102" s="314">
        <f t="shared" si="29"/>
        <v>0</v>
      </c>
      <c r="O102" s="330">
        <v>16.8</v>
      </c>
      <c r="P102" s="314">
        <f t="shared" si="19"/>
        <v>16.8</v>
      </c>
      <c r="Q102" s="330"/>
      <c r="R102" s="317">
        <f t="shared" si="38"/>
        <v>16.8</v>
      </c>
      <c r="S102" s="328"/>
      <c r="T102" s="314">
        <f t="shared" si="39"/>
        <v>16.8</v>
      </c>
      <c r="U102" s="314"/>
      <c r="V102" s="314">
        <f t="shared" si="40"/>
        <v>16.8</v>
      </c>
      <c r="W102" s="330"/>
      <c r="X102" s="314">
        <f t="shared" si="41"/>
        <v>16.8</v>
      </c>
      <c r="Y102" s="328"/>
      <c r="Z102" s="314">
        <f t="shared" si="23"/>
        <v>16.8</v>
      </c>
      <c r="AA102" s="330"/>
      <c r="AB102" s="314">
        <f t="shared" si="25"/>
        <v>16.8</v>
      </c>
      <c r="AC102" s="314">
        <f t="shared" si="35"/>
        <v>100.22295872250677</v>
      </c>
      <c r="AD102" s="411"/>
    </row>
    <row r="103" spans="1:32" s="412" customFormat="1">
      <c r="A103" s="407"/>
      <c r="B103" s="408" t="s">
        <v>642</v>
      </c>
      <c r="C103" s="407" t="s">
        <v>157</v>
      </c>
      <c r="D103" s="334">
        <v>331.9</v>
      </c>
      <c r="E103" s="330"/>
      <c r="F103" s="314">
        <f t="shared" si="18"/>
        <v>0</v>
      </c>
      <c r="G103" s="330"/>
      <c r="H103" s="314">
        <f t="shared" si="26"/>
        <v>0</v>
      </c>
      <c r="I103" s="330"/>
      <c r="J103" s="314">
        <f t="shared" si="27"/>
        <v>0</v>
      </c>
      <c r="K103" s="330"/>
      <c r="L103" s="314">
        <f t="shared" si="28"/>
        <v>0</v>
      </c>
      <c r="M103" s="328"/>
      <c r="N103" s="314">
        <f t="shared" si="29"/>
        <v>0</v>
      </c>
      <c r="O103" s="330">
        <v>255.59</v>
      </c>
      <c r="P103" s="314">
        <f t="shared" si="19"/>
        <v>255.59</v>
      </c>
      <c r="Q103" s="330"/>
      <c r="R103" s="317">
        <f t="shared" si="38"/>
        <v>255.59</v>
      </c>
      <c r="S103" s="328"/>
      <c r="T103" s="314">
        <f t="shared" si="39"/>
        <v>255.59</v>
      </c>
      <c r="U103" s="314"/>
      <c r="V103" s="314">
        <v>331.9</v>
      </c>
      <c r="W103" s="330"/>
      <c r="X103" s="314">
        <f t="shared" si="41"/>
        <v>331.9</v>
      </c>
      <c r="Y103" s="328"/>
      <c r="Z103" s="314">
        <f t="shared" si="23"/>
        <v>331.9</v>
      </c>
      <c r="AA103" s="330"/>
      <c r="AB103" s="314">
        <f t="shared" si="25"/>
        <v>331.9</v>
      </c>
      <c r="AC103" s="314">
        <f t="shared" si="35"/>
        <v>100</v>
      </c>
      <c r="AD103" s="411"/>
    </row>
    <row r="104" spans="1:32" s="421" customFormat="1" ht="19.5">
      <c r="A104" s="432" t="s">
        <v>232</v>
      </c>
      <c r="B104" s="447" t="s">
        <v>647</v>
      </c>
      <c r="C104" s="417"/>
      <c r="D104" s="420"/>
      <c r="E104" s="330"/>
      <c r="F104" s="314" t="str">
        <f t="shared" si="18"/>
        <v xml:space="preserve"> </v>
      </c>
      <c r="G104" s="330"/>
      <c r="H104" s="314" t="str">
        <f t="shared" si="26"/>
        <v xml:space="preserve"> </v>
      </c>
      <c r="I104" s="330"/>
      <c r="J104" s="314" t="str">
        <f t="shared" si="27"/>
        <v xml:space="preserve"> </v>
      </c>
      <c r="K104" s="330"/>
      <c r="L104" s="314" t="str">
        <f t="shared" si="28"/>
        <v xml:space="preserve"> </v>
      </c>
      <c r="M104" s="328"/>
      <c r="N104" s="314" t="str">
        <f t="shared" si="29"/>
        <v xml:space="preserve"> </v>
      </c>
      <c r="O104" s="330"/>
      <c r="P104" s="314" t="str">
        <f t="shared" si="19"/>
        <v xml:space="preserve"> </v>
      </c>
      <c r="Q104" s="330"/>
      <c r="R104" s="317" t="str">
        <f t="shared" si="38"/>
        <v xml:space="preserve"> </v>
      </c>
      <c r="S104" s="328"/>
      <c r="T104" s="314" t="str">
        <f t="shared" si="39"/>
        <v xml:space="preserve"> </v>
      </c>
      <c r="U104" s="314"/>
      <c r="V104" s="314" t="str">
        <f t="shared" ref="V104:V131" si="42">IF(LEN($C104)=0," ",T104+U104)</f>
        <v xml:space="preserve"> </v>
      </c>
      <c r="W104" s="330"/>
      <c r="X104" s="314" t="str">
        <f t="shared" si="41"/>
        <v xml:space="preserve"> </v>
      </c>
      <c r="Y104" s="328"/>
      <c r="Z104" s="314" t="str">
        <f t="shared" si="23"/>
        <v xml:space="preserve"> </v>
      </c>
      <c r="AA104" s="330"/>
      <c r="AB104" s="314" t="str">
        <f t="shared" si="25"/>
        <v xml:space="preserve"> </v>
      </c>
      <c r="AC104" s="314"/>
      <c r="AD104" s="420"/>
    </row>
    <row r="105" spans="1:32" s="412" customFormat="1" ht="19.5">
      <c r="A105" s="448"/>
      <c r="B105" s="408" t="s">
        <v>640</v>
      </c>
      <c r="C105" s="449" t="s">
        <v>29</v>
      </c>
      <c r="D105" s="331">
        <v>169</v>
      </c>
      <c r="E105" s="330"/>
      <c r="F105" s="314">
        <f t="shared" si="18"/>
        <v>0</v>
      </c>
      <c r="G105" s="330"/>
      <c r="H105" s="314">
        <v>1</v>
      </c>
      <c r="I105" s="328">
        <v>22</v>
      </c>
      <c r="J105" s="314">
        <f t="shared" si="27"/>
        <v>23</v>
      </c>
      <c r="K105" s="330">
        <v>86</v>
      </c>
      <c r="L105" s="314">
        <f t="shared" si="28"/>
        <v>109</v>
      </c>
      <c r="M105" s="328">
        <v>31.9</v>
      </c>
      <c r="N105" s="314">
        <f t="shared" si="29"/>
        <v>140.9</v>
      </c>
      <c r="O105" s="330"/>
      <c r="P105" s="314">
        <f t="shared" si="19"/>
        <v>140.9</v>
      </c>
      <c r="Q105" s="330"/>
      <c r="R105" s="317">
        <f t="shared" si="38"/>
        <v>140.9</v>
      </c>
      <c r="S105" s="328">
        <f>162.4-140.9</f>
        <v>21.5</v>
      </c>
      <c r="T105" s="314">
        <f t="shared" si="39"/>
        <v>162.4</v>
      </c>
      <c r="U105" s="314"/>
      <c r="V105" s="314">
        <f>174.1-33.2</f>
        <v>140.89999999999998</v>
      </c>
      <c r="W105" s="330">
        <v>33.200000000000003</v>
      </c>
      <c r="X105" s="314">
        <f t="shared" si="41"/>
        <v>174.09999999999997</v>
      </c>
      <c r="Y105" s="328"/>
      <c r="Z105" s="314">
        <f t="shared" si="23"/>
        <v>174.09999999999997</v>
      </c>
      <c r="AA105" s="330"/>
      <c r="AB105" s="314">
        <f t="shared" si="25"/>
        <v>174.09999999999997</v>
      </c>
      <c r="AC105" s="314">
        <f t="shared" si="35"/>
        <v>103.01775147928991</v>
      </c>
      <c r="AD105" s="411"/>
    </row>
    <row r="106" spans="1:32" s="412" customFormat="1">
      <c r="A106" s="407"/>
      <c r="B106" s="408" t="s">
        <v>641</v>
      </c>
      <c r="C106" s="407" t="s">
        <v>674</v>
      </c>
      <c r="D106" s="332">
        <f>D107/D105*10</f>
        <v>13.645207100591715</v>
      </c>
      <c r="E106" s="330"/>
      <c r="F106" s="314">
        <f t="shared" si="18"/>
        <v>0</v>
      </c>
      <c r="G106" s="330"/>
      <c r="H106" s="314">
        <f t="shared" si="26"/>
        <v>0</v>
      </c>
      <c r="I106" s="330"/>
      <c r="J106" s="314">
        <f t="shared" si="27"/>
        <v>0</v>
      </c>
      <c r="K106" s="330"/>
      <c r="L106" s="314">
        <f t="shared" si="28"/>
        <v>0</v>
      </c>
      <c r="M106" s="328"/>
      <c r="N106" s="314">
        <f t="shared" si="29"/>
        <v>0</v>
      </c>
      <c r="O106" s="330">
        <v>13.6</v>
      </c>
      <c r="P106" s="314">
        <f t="shared" si="19"/>
        <v>13.6</v>
      </c>
      <c r="Q106" s="330"/>
      <c r="R106" s="317">
        <f t="shared" si="38"/>
        <v>13.6</v>
      </c>
      <c r="S106" s="328"/>
      <c r="T106" s="314">
        <f t="shared" si="39"/>
        <v>13.6</v>
      </c>
      <c r="U106" s="314"/>
      <c r="V106" s="314">
        <f t="shared" si="42"/>
        <v>13.6</v>
      </c>
      <c r="W106" s="330"/>
      <c r="X106" s="314">
        <f t="shared" si="41"/>
        <v>13.6</v>
      </c>
      <c r="Y106" s="328"/>
      <c r="Z106" s="314">
        <f t="shared" si="23"/>
        <v>13.6</v>
      </c>
      <c r="AA106" s="330"/>
      <c r="AB106" s="314">
        <f t="shared" si="25"/>
        <v>13.6</v>
      </c>
      <c r="AC106" s="314">
        <f t="shared" si="35"/>
        <v>99.668696119755069</v>
      </c>
      <c r="AD106" s="411"/>
    </row>
    <row r="107" spans="1:32" s="412" customFormat="1">
      <c r="A107" s="407"/>
      <c r="B107" s="408" t="s">
        <v>642</v>
      </c>
      <c r="C107" s="407" t="s">
        <v>157</v>
      </c>
      <c r="D107" s="334">
        <v>230.60400000000001</v>
      </c>
      <c r="E107" s="330"/>
      <c r="F107" s="314">
        <f t="shared" si="18"/>
        <v>0</v>
      </c>
      <c r="G107" s="330"/>
      <c r="H107" s="314">
        <f t="shared" si="26"/>
        <v>0</v>
      </c>
      <c r="I107" s="330"/>
      <c r="J107" s="314">
        <f t="shared" si="27"/>
        <v>0</v>
      </c>
      <c r="K107" s="330"/>
      <c r="L107" s="314">
        <f t="shared" si="28"/>
        <v>0</v>
      </c>
      <c r="M107" s="328"/>
      <c r="N107" s="314">
        <f t="shared" si="29"/>
        <v>0</v>
      </c>
      <c r="O107" s="330">
        <v>192.2</v>
      </c>
      <c r="P107" s="314">
        <f t="shared" si="19"/>
        <v>192.2</v>
      </c>
      <c r="Q107" s="330"/>
      <c r="R107" s="317">
        <f t="shared" si="38"/>
        <v>192.2</v>
      </c>
      <c r="S107" s="328"/>
      <c r="T107" s="314">
        <f t="shared" si="39"/>
        <v>192.2</v>
      </c>
      <c r="U107" s="314">
        <f>237.5-192.2</f>
        <v>45.300000000000011</v>
      </c>
      <c r="V107" s="314">
        <f t="shared" si="42"/>
        <v>237.5</v>
      </c>
      <c r="W107" s="330"/>
      <c r="X107" s="314">
        <f t="shared" si="41"/>
        <v>237.5</v>
      </c>
      <c r="Y107" s="328"/>
      <c r="Z107" s="314">
        <f t="shared" si="23"/>
        <v>237.5</v>
      </c>
      <c r="AA107" s="330"/>
      <c r="AB107" s="314">
        <f t="shared" si="25"/>
        <v>237.5</v>
      </c>
      <c r="AC107" s="314">
        <f t="shared" si="35"/>
        <v>102.99040779865049</v>
      </c>
      <c r="AD107" s="411"/>
    </row>
    <row r="108" spans="1:32">
      <c r="A108" s="396">
        <v>2</v>
      </c>
      <c r="B108" s="397" t="s">
        <v>648</v>
      </c>
      <c r="C108" s="398"/>
      <c r="D108" s="399"/>
      <c r="E108" s="330"/>
      <c r="F108" s="314" t="str">
        <f t="shared" si="18"/>
        <v xml:space="preserve"> </v>
      </c>
      <c r="G108" s="330"/>
      <c r="H108" s="314" t="str">
        <f t="shared" si="26"/>
        <v xml:space="preserve"> </v>
      </c>
      <c r="I108" s="330"/>
      <c r="J108" s="314" t="str">
        <f t="shared" si="27"/>
        <v xml:space="preserve"> </v>
      </c>
      <c r="K108" s="330"/>
      <c r="L108" s="314" t="str">
        <f t="shared" si="28"/>
        <v xml:space="preserve"> </v>
      </c>
      <c r="M108" s="328"/>
      <c r="N108" s="314" t="str">
        <f t="shared" si="29"/>
        <v xml:space="preserve"> </v>
      </c>
      <c r="O108" s="330"/>
      <c r="P108" s="314" t="str">
        <f t="shared" si="19"/>
        <v xml:space="preserve"> </v>
      </c>
      <c r="Q108" s="330"/>
      <c r="R108" s="317" t="str">
        <f t="shared" si="38"/>
        <v xml:space="preserve"> </v>
      </c>
      <c r="S108" s="328"/>
      <c r="T108" s="314" t="str">
        <f t="shared" si="39"/>
        <v xml:space="preserve"> </v>
      </c>
      <c r="U108" s="314"/>
      <c r="V108" s="314" t="str">
        <f t="shared" si="42"/>
        <v xml:space="preserve"> </v>
      </c>
      <c r="W108" s="330"/>
      <c r="X108" s="314" t="str">
        <f t="shared" si="41"/>
        <v xml:space="preserve"> </v>
      </c>
      <c r="Y108" s="328"/>
      <c r="Z108" s="314" t="str">
        <f t="shared" si="23"/>
        <v xml:space="preserve"> </v>
      </c>
      <c r="AA108" s="330"/>
      <c r="AB108" s="314" t="str">
        <f t="shared" si="25"/>
        <v xml:space="preserve"> </v>
      </c>
      <c r="AC108" s="314"/>
      <c r="AD108" s="399"/>
    </row>
    <row r="109" spans="1:32" s="412" customFormat="1" ht="19.5">
      <c r="A109" s="417" t="s">
        <v>234</v>
      </c>
      <c r="B109" s="418" t="s">
        <v>173</v>
      </c>
      <c r="C109" s="407"/>
      <c r="D109" s="411"/>
      <c r="E109" s="330"/>
      <c r="F109" s="314" t="str">
        <f t="shared" si="18"/>
        <v xml:space="preserve"> </v>
      </c>
      <c r="G109" s="330"/>
      <c r="H109" s="314" t="str">
        <f t="shared" si="26"/>
        <v xml:space="preserve"> </v>
      </c>
      <c r="I109" s="330"/>
      <c r="J109" s="314" t="str">
        <f t="shared" si="27"/>
        <v xml:space="preserve"> </v>
      </c>
      <c r="K109" s="330"/>
      <c r="L109" s="314" t="str">
        <f t="shared" si="28"/>
        <v xml:space="preserve"> </v>
      </c>
      <c r="M109" s="328"/>
      <c r="N109" s="314" t="str">
        <f t="shared" si="29"/>
        <v xml:space="preserve"> </v>
      </c>
      <c r="O109" s="330"/>
      <c r="P109" s="314" t="str">
        <f t="shared" si="19"/>
        <v xml:space="preserve"> </v>
      </c>
      <c r="Q109" s="330"/>
      <c r="R109" s="317" t="str">
        <f t="shared" si="38"/>
        <v xml:space="preserve"> </v>
      </c>
      <c r="S109" s="328"/>
      <c r="T109" s="314" t="str">
        <f t="shared" si="39"/>
        <v xml:space="preserve"> </v>
      </c>
      <c r="U109" s="314"/>
      <c r="V109" s="314" t="str">
        <f t="shared" si="42"/>
        <v xml:space="preserve"> </v>
      </c>
      <c r="W109" s="330"/>
      <c r="X109" s="314" t="str">
        <f t="shared" si="41"/>
        <v xml:space="preserve"> </v>
      </c>
      <c r="Y109" s="328"/>
      <c r="Z109" s="314" t="str">
        <f t="shared" si="23"/>
        <v xml:space="preserve"> </v>
      </c>
      <c r="AA109" s="330"/>
      <c r="AB109" s="314" t="str">
        <f t="shared" si="25"/>
        <v xml:space="preserve"> </v>
      </c>
      <c r="AC109" s="314"/>
      <c r="AD109" s="411"/>
    </row>
    <row r="110" spans="1:32">
      <c r="A110" s="450"/>
      <c r="B110" s="451" t="s">
        <v>640</v>
      </c>
      <c r="C110" s="450" t="s">
        <v>29</v>
      </c>
      <c r="D110" s="328">
        <v>1965.51</v>
      </c>
      <c r="E110" s="328"/>
      <c r="F110" s="314">
        <v>1835.51</v>
      </c>
      <c r="G110" s="330"/>
      <c r="H110" s="314">
        <f t="shared" si="26"/>
        <v>1835.51</v>
      </c>
      <c r="I110" s="330"/>
      <c r="J110" s="314">
        <f t="shared" si="27"/>
        <v>1835.51</v>
      </c>
      <c r="K110" s="330"/>
      <c r="L110" s="314">
        <f t="shared" si="28"/>
        <v>1835.51</v>
      </c>
      <c r="M110" s="328"/>
      <c r="N110" s="314">
        <f t="shared" si="29"/>
        <v>1835.51</v>
      </c>
      <c r="O110" s="330">
        <v>20</v>
      </c>
      <c r="P110" s="314">
        <f t="shared" si="19"/>
        <v>1855.51</v>
      </c>
      <c r="Q110" s="330"/>
      <c r="R110" s="317">
        <f t="shared" si="38"/>
        <v>1855.51</v>
      </c>
      <c r="S110" s="328"/>
      <c r="T110" s="314">
        <f t="shared" si="39"/>
        <v>1855.51</v>
      </c>
      <c r="U110" s="314">
        <f>1922.23-1855.51-0.04</f>
        <v>66.680000000000021</v>
      </c>
      <c r="V110" s="314">
        <f t="shared" si="42"/>
        <v>1922.19</v>
      </c>
      <c r="W110" s="330">
        <v>33.299999999999997</v>
      </c>
      <c r="X110" s="314">
        <f t="shared" si="41"/>
        <v>1955.49</v>
      </c>
      <c r="Y110" s="328"/>
      <c r="Z110" s="314">
        <f t="shared" si="23"/>
        <v>1955.49</v>
      </c>
      <c r="AA110" s="330"/>
      <c r="AB110" s="314">
        <f t="shared" si="25"/>
        <v>1955.49</v>
      </c>
      <c r="AC110" s="314">
        <f t="shared" si="35"/>
        <v>99.490208648137127</v>
      </c>
      <c r="AD110" s="399"/>
    </row>
    <row r="111" spans="1:32" s="412" customFormat="1">
      <c r="A111" s="407"/>
      <c r="B111" s="408" t="s">
        <v>649</v>
      </c>
      <c r="C111" s="407" t="s">
        <v>29</v>
      </c>
      <c r="D111" s="331">
        <v>130</v>
      </c>
      <c r="E111" s="330"/>
      <c r="F111" s="314">
        <f t="shared" si="18"/>
        <v>0</v>
      </c>
      <c r="G111" s="330"/>
      <c r="H111" s="314">
        <f t="shared" si="26"/>
        <v>0</v>
      </c>
      <c r="I111" s="330"/>
      <c r="J111" s="314">
        <f t="shared" si="27"/>
        <v>0</v>
      </c>
      <c r="K111" s="330"/>
      <c r="L111" s="314">
        <f t="shared" si="28"/>
        <v>0</v>
      </c>
      <c r="M111" s="328"/>
      <c r="N111" s="314">
        <f t="shared" si="29"/>
        <v>0</v>
      </c>
      <c r="O111" s="330">
        <v>20</v>
      </c>
      <c r="P111" s="314">
        <f t="shared" si="19"/>
        <v>20</v>
      </c>
      <c r="Q111" s="330"/>
      <c r="R111" s="317">
        <f t="shared" si="38"/>
        <v>20</v>
      </c>
      <c r="S111" s="328">
        <v>14</v>
      </c>
      <c r="T111" s="314">
        <f t="shared" si="39"/>
        <v>34</v>
      </c>
      <c r="U111" s="314">
        <f>86.7-34</f>
        <v>52.7</v>
      </c>
      <c r="V111" s="314">
        <f t="shared" si="42"/>
        <v>86.7</v>
      </c>
      <c r="W111" s="330">
        <f>120-86.7</f>
        <v>33.299999999999997</v>
      </c>
      <c r="X111" s="314">
        <f t="shared" si="41"/>
        <v>120</v>
      </c>
      <c r="Y111" s="328"/>
      <c r="Z111" s="314">
        <f t="shared" si="23"/>
        <v>120</v>
      </c>
      <c r="AA111" s="330"/>
      <c r="AB111" s="314">
        <f t="shared" si="25"/>
        <v>120</v>
      </c>
      <c r="AC111" s="314">
        <f t="shared" si="35"/>
        <v>92.307692307692307</v>
      </c>
      <c r="AD111" s="452"/>
    </row>
    <row r="112" spans="1:32">
      <c r="A112" s="453"/>
      <c r="B112" s="454" t="s">
        <v>176</v>
      </c>
      <c r="C112" s="453" t="s">
        <v>29</v>
      </c>
      <c r="D112" s="328">
        <v>280.32</v>
      </c>
      <c r="E112" s="328"/>
      <c r="F112" s="314">
        <v>280.32</v>
      </c>
      <c r="G112" s="330"/>
      <c r="H112" s="314">
        <f t="shared" si="26"/>
        <v>280.32</v>
      </c>
      <c r="I112" s="330"/>
      <c r="J112" s="314">
        <f t="shared" si="27"/>
        <v>280.32</v>
      </c>
      <c r="K112" s="330"/>
      <c r="L112" s="314">
        <f t="shared" si="28"/>
        <v>280.32</v>
      </c>
      <c r="M112" s="328"/>
      <c r="N112" s="314">
        <f t="shared" si="29"/>
        <v>280.32</v>
      </c>
      <c r="O112" s="330"/>
      <c r="P112" s="314">
        <f t="shared" si="19"/>
        <v>280.32</v>
      </c>
      <c r="Q112" s="330"/>
      <c r="R112" s="317">
        <f t="shared" si="38"/>
        <v>280.32</v>
      </c>
      <c r="S112" s="328"/>
      <c r="T112" s="314">
        <f t="shared" si="39"/>
        <v>280.32</v>
      </c>
      <c r="U112" s="314"/>
      <c r="V112" s="314">
        <f t="shared" si="42"/>
        <v>280.32</v>
      </c>
      <c r="W112" s="330"/>
      <c r="X112" s="314">
        <f t="shared" si="41"/>
        <v>280.32</v>
      </c>
      <c r="Y112" s="328"/>
      <c r="Z112" s="314">
        <f t="shared" si="23"/>
        <v>280.32</v>
      </c>
      <c r="AA112" s="330"/>
      <c r="AB112" s="314">
        <f t="shared" si="25"/>
        <v>280.32</v>
      </c>
      <c r="AC112" s="314">
        <f t="shared" si="35"/>
        <v>100</v>
      </c>
      <c r="AD112" s="399"/>
    </row>
    <row r="113" spans="1:34">
      <c r="A113" s="453"/>
      <c r="B113" s="451" t="s">
        <v>650</v>
      </c>
      <c r="C113" s="453" t="s">
        <v>29</v>
      </c>
      <c r="D113" s="328">
        <v>1555.19</v>
      </c>
      <c r="E113" s="328"/>
      <c r="F113" s="314">
        <v>1555.19</v>
      </c>
      <c r="G113" s="330"/>
      <c r="H113" s="314">
        <f t="shared" si="26"/>
        <v>1555.19</v>
      </c>
      <c r="I113" s="330"/>
      <c r="J113" s="314">
        <f t="shared" si="27"/>
        <v>1555.19</v>
      </c>
      <c r="K113" s="330"/>
      <c r="L113" s="314">
        <f t="shared" si="28"/>
        <v>1555.19</v>
      </c>
      <c r="M113" s="328"/>
      <c r="N113" s="314">
        <f t="shared" si="29"/>
        <v>1555.19</v>
      </c>
      <c r="O113" s="330"/>
      <c r="P113" s="314">
        <f t="shared" si="19"/>
        <v>1555.19</v>
      </c>
      <c r="Q113" s="330"/>
      <c r="R113" s="317">
        <f t="shared" si="38"/>
        <v>1555.19</v>
      </c>
      <c r="S113" s="328"/>
      <c r="T113" s="314">
        <f t="shared" si="39"/>
        <v>1555.19</v>
      </c>
      <c r="U113" s="314"/>
      <c r="V113" s="314">
        <f t="shared" si="42"/>
        <v>1555.19</v>
      </c>
      <c r="W113" s="330"/>
      <c r="X113" s="314">
        <f t="shared" si="41"/>
        <v>1555.19</v>
      </c>
      <c r="Y113" s="328"/>
      <c r="Z113" s="314">
        <f t="shared" si="23"/>
        <v>1555.19</v>
      </c>
      <c r="AA113" s="330"/>
      <c r="AB113" s="314">
        <f t="shared" si="25"/>
        <v>1555.19</v>
      </c>
      <c r="AC113" s="314">
        <f t="shared" si="35"/>
        <v>100</v>
      </c>
      <c r="AD113" s="399"/>
    </row>
    <row r="114" spans="1:34">
      <c r="A114" s="453"/>
      <c r="B114" s="451" t="s">
        <v>641</v>
      </c>
      <c r="C114" s="453" t="s">
        <v>674</v>
      </c>
      <c r="D114" s="328">
        <f>D115/D113*10</f>
        <v>52.214841916421776</v>
      </c>
      <c r="E114" s="328"/>
      <c r="F114" s="314">
        <f t="shared" si="18"/>
        <v>0</v>
      </c>
      <c r="G114" s="330"/>
      <c r="H114" s="314">
        <f t="shared" si="26"/>
        <v>0</v>
      </c>
      <c r="I114" s="330"/>
      <c r="J114" s="314">
        <f t="shared" si="27"/>
        <v>0</v>
      </c>
      <c r="K114" s="330"/>
      <c r="L114" s="314">
        <f t="shared" si="28"/>
        <v>0</v>
      </c>
      <c r="M114" s="328"/>
      <c r="N114" s="314">
        <f t="shared" si="29"/>
        <v>0</v>
      </c>
      <c r="O114" s="330">
        <v>16.02</v>
      </c>
      <c r="P114" s="314">
        <f t="shared" si="19"/>
        <v>16.02</v>
      </c>
      <c r="Q114" s="330"/>
      <c r="R114" s="314">
        <f t="shared" si="38"/>
        <v>16.02</v>
      </c>
      <c r="S114" s="328"/>
      <c r="T114" s="314">
        <f t="shared" si="39"/>
        <v>16.02</v>
      </c>
      <c r="U114" s="314"/>
      <c r="V114" s="314"/>
      <c r="W114" s="330"/>
      <c r="X114" s="314">
        <f t="shared" si="41"/>
        <v>0</v>
      </c>
      <c r="Y114" s="328"/>
      <c r="Z114" s="314">
        <f t="shared" si="23"/>
        <v>0</v>
      </c>
      <c r="AA114" s="330"/>
      <c r="AB114" s="314">
        <v>16.02</v>
      </c>
      <c r="AC114" s="314">
        <f t="shared" si="35"/>
        <v>30.680931727501115</v>
      </c>
      <c r="AD114" s="399"/>
    </row>
    <row r="115" spans="1:34">
      <c r="A115" s="453"/>
      <c r="B115" s="451" t="s">
        <v>651</v>
      </c>
      <c r="C115" s="453" t="s">
        <v>157</v>
      </c>
      <c r="D115" s="335">
        <v>8120.4</v>
      </c>
      <c r="E115" s="328"/>
      <c r="F115" s="314">
        <f t="shared" si="18"/>
        <v>0</v>
      </c>
      <c r="G115" s="330"/>
      <c r="H115" s="314">
        <f t="shared" si="26"/>
        <v>0</v>
      </c>
      <c r="I115" s="330"/>
      <c r="J115" s="314">
        <f t="shared" si="27"/>
        <v>0</v>
      </c>
      <c r="K115" s="330"/>
      <c r="L115" s="314">
        <f t="shared" si="28"/>
        <v>0</v>
      </c>
      <c r="M115" s="328"/>
      <c r="N115" s="314">
        <f t="shared" si="29"/>
        <v>0</v>
      </c>
      <c r="O115" s="330">
        <v>2491.4</v>
      </c>
      <c r="P115" s="314">
        <f t="shared" si="19"/>
        <v>2491.4</v>
      </c>
      <c r="Q115" s="330"/>
      <c r="R115" s="317">
        <f t="shared" si="38"/>
        <v>2491.4</v>
      </c>
      <c r="S115" s="328"/>
      <c r="T115" s="314">
        <f t="shared" si="39"/>
        <v>2491.4</v>
      </c>
      <c r="U115" s="314"/>
      <c r="V115" s="314">
        <f t="shared" si="42"/>
        <v>2491.4</v>
      </c>
      <c r="W115" s="330"/>
      <c r="X115" s="314">
        <f t="shared" si="41"/>
        <v>2491.4</v>
      </c>
      <c r="Y115" s="328"/>
      <c r="Z115" s="314">
        <f t="shared" si="23"/>
        <v>2491.4</v>
      </c>
      <c r="AA115" s="330"/>
      <c r="AB115" s="314">
        <f t="shared" si="25"/>
        <v>2491.4</v>
      </c>
      <c r="AC115" s="314">
        <f t="shared" si="35"/>
        <v>30.680754642628443</v>
      </c>
      <c r="AD115" s="399"/>
    </row>
    <row r="116" spans="1:34" s="412" customFormat="1" ht="19.5">
      <c r="A116" s="417" t="s">
        <v>285</v>
      </c>
      <c r="B116" s="418" t="s">
        <v>182</v>
      </c>
      <c r="C116" s="417"/>
      <c r="D116" s="331"/>
      <c r="E116" s="328"/>
      <c r="F116" s="314" t="str">
        <f t="shared" si="18"/>
        <v xml:space="preserve"> </v>
      </c>
      <c r="G116" s="330"/>
      <c r="H116" s="314" t="str">
        <f t="shared" si="26"/>
        <v xml:space="preserve"> </v>
      </c>
      <c r="I116" s="330"/>
      <c r="J116" s="314" t="str">
        <f t="shared" si="27"/>
        <v xml:space="preserve"> </v>
      </c>
      <c r="K116" s="330"/>
      <c r="L116" s="314" t="str">
        <f t="shared" si="28"/>
        <v xml:space="preserve"> </v>
      </c>
      <c r="M116" s="328"/>
      <c r="N116" s="314" t="str">
        <f t="shared" si="29"/>
        <v xml:space="preserve"> </v>
      </c>
      <c r="O116" s="330"/>
      <c r="P116" s="314" t="str">
        <f t="shared" si="19"/>
        <v xml:space="preserve"> </v>
      </c>
      <c r="Q116" s="330"/>
      <c r="R116" s="317" t="str">
        <f t="shared" si="38"/>
        <v xml:space="preserve"> </v>
      </c>
      <c r="S116" s="328"/>
      <c r="T116" s="314" t="str">
        <f t="shared" si="39"/>
        <v xml:space="preserve"> </v>
      </c>
      <c r="U116" s="314"/>
      <c r="V116" s="314" t="str">
        <f t="shared" si="42"/>
        <v xml:space="preserve"> </v>
      </c>
      <c r="W116" s="330"/>
      <c r="X116" s="314" t="str">
        <f t="shared" si="41"/>
        <v xml:space="preserve"> </v>
      </c>
      <c r="Y116" s="328"/>
      <c r="Z116" s="314" t="str">
        <f t="shared" si="23"/>
        <v xml:space="preserve"> </v>
      </c>
      <c r="AA116" s="330"/>
      <c r="AB116" s="314" t="str">
        <f t="shared" si="25"/>
        <v xml:space="preserve"> </v>
      </c>
      <c r="AC116" s="314"/>
      <c r="AD116" s="411"/>
    </row>
    <row r="117" spans="1:34">
      <c r="A117" s="453"/>
      <c r="B117" s="451" t="s">
        <v>640</v>
      </c>
      <c r="C117" s="453" t="s">
        <v>29</v>
      </c>
      <c r="D117" s="328">
        <v>1014.5</v>
      </c>
      <c r="E117" s="335"/>
      <c r="F117" s="314">
        <v>1014.5</v>
      </c>
      <c r="G117" s="329"/>
      <c r="H117" s="314">
        <f t="shared" si="26"/>
        <v>1014.5</v>
      </c>
      <c r="I117" s="329"/>
      <c r="J117" s="314">
        <f t="shared" si="27"/>
        <v>1014.5</v>
      </c>
      <c r="K117" s="329"/>
      <c r="L117" s="318">
        <f t="shared" si="28"/>
        <v>1014.5</v>
      </c>
      <c r="M117" s="335"/>
      <c r="N117" s="314">
        <f t="shared" si="29"/>
        <v>1014.5</v>
      </c>
      <c r="O117" s="329"/>
      <c r="P117" s="314">
        <f t="shared" si="19"/>
        <v>1014.5</v>
      </c>
      <c r="Q117" s="329"/>
      <c r="R117" s="317">
        <f t="shared" si="38"/>
        <v>1014.5</v>
      </c>
      <c r="S117" s="335"/>
      <c r="T117" s="314">
        <f t="shared" si="39"/>
        <v>1014.5</v>
      </c>
      <c r="U117" s="318"/>
      <c r="V117" s="318">
        <f t="shared" si="42"/>
        <v>1014.5</v>
      </c>
      <c r="W117" s="329"/>
      <c r="X117" s="314">
        <f t="shared" si="41"/>
        <v>1014.5</v>
      </c>
      <c r="Y117" s="335"/>
      <c r="Z117" s="314">
        <f t="shared" si="23"/>
        <v>1014.5</v>
      </c>
      <c r="AA117" s="329"/>
      <c r="AB117" s="314">
        <f t="shared" si="25"/>
        <v>1014.5</v>
      </c>
      <c r="AC117" s="314">
        <f t="shared" si="35"/>
        <v>100</v>
      </c>
      <c r="AD117" s="399"/>
    </row>
    <row r="118" spans="1:34">
      <c r="A118" s="453"/>
      <c r="B118" s="451" t="s">
        <v>928</v>
      </c>
      <c r="C118" s="453" t="s">
        <v>29</v>
      </c>
      <c r="D118" s="328">
        <v>340.83</v>
      </c>
      <c r="E118" s="330"/>
      <c r="F118" s="314">
        <f t="shared" si="18"/>
        <v>0</v>
      </c>
      <c r="G118" s="330"/>
      <c r="H118" s="314">
        <v>340.83</v>
      </c>
      <c r="I118" s="330"/>
      <c r="J118" s="314">
        <f t="shared" si="27"/>
        <v>340.83</v>
      </c>
      <c r="K118" s="330"/>
      <c r="L118" s="314"/>
      <c r="M118" s="328"/>
      <c r="N118" s="314">
        <f t="shared" si="29"/>
        <v>0</v>
      </c>
      <c r="O118" s="330">
        <v>340.83</v>
      </c>
      <c r="P118" s="314">
        <f t="shared" si="19"/>
        <v>340.83</v>
      </c>
      <c r="Q118" s="330"/>
      <c r="R118" s="317">
        <f t="shared" si="38"/>
        <v>340.83</v>
      </c>
      <c r="S118" s="328"/>
      <c r="T118" s="314">
        <f t="shared" si="39"/>
        <v>340.83</v>
      </c>
      <c r="U118" s="314"/>
      <c r="V118" s="314">
        <f t="shared" si="42"/>
        <v>340.83</v>
      </c>
      <c r="W118" s="330"/>
      <c r="X118" s="314">
        <f t="shared" si="21"/>
        <v>340.83</v>
      </c>
      <c r="Y118" s="328"/>
      <c r="Z118" s="314">
        <f t="shared" si="23"/>
        <v>340.83</v>
      </c>
      <c r="AA118" s="330"/>
      <c r="AB118" s="314">
        <v>340.83</v>
      </c>
      <c r="AC118" s="314">
        <f t="shared" si="35"/>
        <v>100</v>
      </c>
      <c r="AD118" s="399"/>
      <c r="AF118" s="455"/>
    </row>
    <row r="119" spans="1:34">
      <c r="A119" s="453"/>
      <c r="B119" s="451" t="s">
        <v>929</v>
      </c>
      <c r="C119" s="453" t="s">
        <v>181</v>
      </c>
      <c r="D119" s="328">
        <v>140</v>
      </c>
      <c r="E119" s="330"/>
      <c r="F119" s="314">
        <f t="shared" si="18"/>
        <v>0</v>
      </c>
      <c r="G119" s="330">
        <v>21.84</v>
      </c>
      <c r="H119" s="314">
        <f t="shared" si="26"/>
        <v>21.84</v>
      </c>
      <c r="I119" s="330"/>
      <c r="J119" s="314">
        <f t="shared" si="27"/>
        <v>21.84</v>
      </c>
      <c r="K119" s="330"/>
      <c r="L119" s="314">
        <v>28.04</v>
      </c>
      <c r="M119" s="328">
        <v>8.8000000000000007</v>
      </c>
      <c r="N119" s="314">
        <f t="shared" si="29"/>
        <v>36.840000000000003</v>
      </c>
      <c r="O119" s="330">
        <v>48.84</v>
      </c>
      <c r="P119" s="314">
        <f t="shared" si="19"/>
        <v>85.68</v>
      </c>
      <c r="Q119" s="330"/>
      <c r="R119" s="317">
        <f t="shared" si="38"/>
        <v>85.68</v>
      </c>
      <c r="S119" s="328"/>
      <c r="T119" s="314">
        <f t="shared" si="39"/>
        <v>85.68</v>
      </c>
      <c r="U119" s="314">
        <f>107.1-85.68</f>
        <v>21.419999999999987</v>
      </c>
      <c r="V119" s="314">
        <f t="shared" si="42"/>
        <v>107.1</v>
      </c>
      <c r="W119" s="330">
        <v>3.4</v>
      </c>
      <c r="X119" s="314">
        <f t="shared" si="21"/>
        <v>110.5</v>
      </c>
      <c r="Y119" s="328"/>
      <c r="Z119" s="314">
        <f t="shared" si="23"/>
        <v>110.5</v>
      </c>
      <c r="AA119" s="330"/>
      <c r="AB119" s="314">
        <v>36.840000000000003</v>
      </c>
      <c r="AC119" s="314">
        <f t="shared" si="35"/>
        <v>26.314285714285717</v>
      </c>
      <c r="AD119" s="399"/>
      <c r="AF119" s="455"/>
    </row>
    <row r="120" spans="1:34" s="3" customFormat="1">
      <c r="A120" s="456" t="s">
        <v>88</v>
      </c>
      <c r="B120" s="401" t="s">
        <v>883</v>
      </c>
      <c r="C120" s="456"/>
      <c r="D120" s="336"/>
      <c r="E120" s="330"/>
      <c r="F120" s="314" t="str">
        <f t="shared" si="18"/>
        <v xml:space="preserve"> </v>
      </c>
      <c r="G120" s="330"/>
      <c r="H120" s="314" t="str">
        <f t="shared" si="26"/>
        <v xml:space="preserve"> </v>
      </c>
      <c r="I120" s="330"/>
      <c r="J120" s="314" t="str">
        <f t="shared" si="27"/>
        <v xml:space="preserve"> </v>
      </c>
      <c r="K120" s="330"/>
      <c r="L120" s="314" t="str">
        <f t="shared" si="28"/>
        <v xml:space="preserve"> </v>
      </c>
      <c r="M120" s="328"/>
      <c r="N120" s="314" t="str">
        <f t="shared" si="29"/>
        <v xml:space="preserve"> </v>
      </c>
      <c r="O120" s="330"/>
      <c r="P120" s="314" t="str">
        <f t="shared" si="19"/>
        <v xml:space="preserve"> </v>
      </c>
      <c r="Q120" s="330"/>
      <c r="R120" s="314" t="str">
        <f t="shared" si="38"/>
        <v xml:space="preserve"> </v>
      </c>
      <c r="S120" s="328"/>
      <c r="T120" s="314" t="str">
        <f t="shared" si="39"/>
        <v xml:space="preserve"> </v>
      </c>
      <c r="U120" s="314"/>
      <c r="V120" s="314" t="str">
        <f t="shared" si="42"/>
        <v xml:space="preserve"> </v>
      </c>
      <c r="W120" s="330"/>
      <c r="X120" s="314" t="str">
        <f t="shared" si="21"/>
        <v xml:space="preserve"> </v>
      </c>
      <c r="Y120" s="328"/>
      <c r="Z120" s="314" t="str">
        <f t="shared" si="23"/>
        <v xml:space="preserve"> </v>
      </c>
      <c r="AA120" s="330"/>
      <c r="AB120" s="314" t="str">
        <f t="shared" si="25"/>
        <v xml:space="preserve"> </v>
      </c>
      <c r="AC120" s="314"/>
      <c r="AD120" s="394"/>
    </row>
    <row r="121" spans="1:34" s="7" customFormat="1">
      <c r="A121" s="456">
        <v>1</v>
      </c>
      <c r="B121" s="404" t="s">
        <v>639</v>
      </c>
      <c r="C121" s="456"/>
      <c r="D121" s="329"/>
      <c r="E121" s="330"/>
      <c r="F121" s="314" t="str">
        <f t="shared" si="18"/>
        <v xml:space="preserve"> </v>
      </c>
      <c r="G121" s="330"/>
      <c r="H121" s="314" t="str">
        <f t="shared" si="26"/>
        <v xml:space="preserve"> </v>
      </c>
      <c r="I121" s="330"/>
      <c r="J121" s="314" t="str">
        <f t="shared" si="27"/>
        <v xml:space="preserve"> </v>
      </c>
      <c r="K121" s="330"/>
      <c r="L121" s="314" t="str">
        <f t="shared" si="28"/>
        <v xml:space="preserve"> </v>
      </c>
      <c r="M121" s="328"/>
      <c r="N121" s="314" t="str">
        <f t="shared" si="29"/>
        <v xml:space="preserve"> </v>
      </c>
      <c r="O121" s="330"/>
      <c r="P121" s="314" t="str">
        <f t="shared" si="19"/>
        <v xml:space="preserve"> </v>
      </c>
      <c r="Q121" s="330"/>
      <c r="R121" s="314" t="str">
        <f t="shared" si="38"/>
        <v xml:space="preserve"> </v>
      </c>
      <c r="S121" s="328"/>
      <c r="T121" s="314" t="str">
        <f t="shared" si="39"/>
        <v xml:space="preserve"> </v>
      </c>
      <c r="U121" s="314"/>
      <c r="V121" s="314" t="str">
        <f t="shared" si="42"/>
        <v xml:space="preserve"> </v>
      </c>
      <c r="W121" s="330"/>
      <c r="X121" s="314" t="str">
        <f t="shared" si="21"/>
        <v xml:space="preserve"> </v>
      </c>
      <c r="Y121" s="328"/>
      <c r="Z121" s="314" t="str">
        <f t="shared" si="23"/>
        <v xml:space="preserve"> </v>
      </c>
      <c r="AA121" s="330"/>
      <c r="AB121" s="314" t="str">
        <f t="shared" si="25"/>
        <v xml:space="preserve"> </v>
      </c>
      <c r="AC121" s="314"/>
      <c r="AD121" s="402"/>
      <c r="AF121" s="406"/>
      <c r="AG121" s="406"/>
      <c r="AH121" s="406"/>
    </row>
    <row r="122" spans="1:34" s="412" customFormat="1" ht="19.5">
      <c r="A122" s="448"/>
      <c r="B122" s="408" t="s">
        <v>640</v>
      </c>
      <c r="C122" s="449" t="s">
        <v>29</v>
      </c>
      <c r="D122" s="412">
        <v>146</v>
      </c>
      <c r="E122" s="330"/>
      <c r="F122" s="314">
        <f t="shared" si="18"/>
        <v>0</v>
      </c>
      <c r="G122" s="330"/>
      <c r="H122" s="314">
        <f t="shared" si="26"/>
        <v>0</v>
      </c>
      <c r="I122" s="330"/>
      <c r="J122" s="314">
        <f t="shared" si="27"/>
        <v>0</v>
      </c>
      <c r="K122" s="330"/>
      <c r="L122" s="314">
        <f t="shared" si="28"/>
        <v>0</v>
      </c>
      <c r="M122" s="328"/>
      <c r="N122" s="314">
        <f t="shared" si="29"/>
        <v>0</v>
      </c>
      <c r="O122" s="330">
        <v>146</v>
      </c>
      <c r="P122" s="314">
        <f t="shared" si="19"/>
        <v>146</v>
      </c>
      <c r="Q122" s="330"/>
      <c r="R122" s="314">
        <f t="shared" si="38"/>
        <v>146</v>
      </c>
      <c r="S122" s="328"/>
      <c r="T122" s="314">
        <f t="shared" si="39"/>
        <v>146</v>
      </c>
      <c r="U122" s="314"/>
      <c r="V122" s="314">
        <f t="shared" si="42"/>
        <v>146</v>
      </c>
      <c r="W122" s="330"/>
      <c r="X122" s="314">
        <f t="shared" si="21"/>
        <v>146</v>
      </c>
      <c r="Y122" s="328"/>
      <c r="Z122" s="314">
        <f t="shared" si="23"/>
        <v>146</v>
      </c>
      <c r="AA122" s="330"/>
      <c r="AB122" s="314">
        <f t="shared" si="25"/>
        <v>146</v>
      </c>
      <c r="AC122" s="314">
        <f t="shared" si="35"/>
        <v>100</v>
      </c>
      <c r="AD122" s="411"/>
      <c r="AF122" s="435"/>
      <c r="AG122" s="435"/>
      <c r="AH122" s="435"/>
    </row>
    <row r="123" spans="1:34" s="412" customFormat="1">
      <c r="A123" s="407"/>
      <c r="B123" s="408" t="s">
        <v>641</v>
      </c>
      <c r="C123" s="407" t="s">
        <v>674</v>
      </c>
      <c r="D123" s="334">
        <f>D124/D122*10</f>
        <v>130.13698630136986</v>
      </c>
      <c r="E123" s="330"/>
      <c r="F123" s="314">
        <f t="shared" si="18"/>
        <v>0</v>
      </c>
      <c r="G123" s="330"/>
      <c r="H123" s="314">
        <f t="shared" si="26"/>
        <v>0</v>
      </c>
      <c r="I123" s="330"/>
      <c r="J123" s="314">
        <f t="shared" si="27"/>
        <v>0</v>
      </c>
      <c r="K123" s="330"/>
      <c r="L123" s="314">
        <f t="shared" si="28"/>
        <v>0</v>
      </c>
      <c r="M123" s="328"/>
      <c r="N123" s="314">
        <f t="shared" si="29"/>
        <v>0</v>
      </c>
      <c r="O123" s="330"/>
      <c r="P123" s="314">
        <f t="shared" si="19"/>
        <v>0</v>
      </c>
      <c r="Q123" s="330"/>
      <c r="R123" s="314">
        <f t="shared" si="38"/>
        <v>0</v>
      </c>
      <c r="S123" s="328"/>
      <c r="T123" s="314">
        <f t="shared" si="39"/>
        <v>0</v>
      </c>
      <c r="U123" s="314"/>
      <c r="V123" s="314">
        <f t="shared" si="42"/>
        <v>0</v>
      </c>
      <c r="W123" s="330"/>
      <c r="X123" s="314">
        <f t="shared" si="21"/>
        <v>0</v>
      </c>
      <c r="Y123" s="328"/>
      <c r="Z123" s="314">
        <f t="shared" si="23"/>
        <v>0</v>
      </c>
      <c r="AA123" s="330"/>
      <c r="AB123" s="314">
        <f t="shared" si="25"/>
        <v>0</v>
      </c>
      <c r="AC123" s="314">
        <f t="shared" si="35"/>
        <v>0</v>
      </c>
      <c r="AD123" s="411"/>
      <c r="AF123" s="435"/>
    </row>
    <row r="124" spans="1:34" s="412" customFormat="1">
      <c r="A124" s="407"/>
      <c r="B124" s="408" t="s">
        <v>642</v>
      </c>
      <c r="C124" s="407" t="s">
        <v>157</v>
      </c>
      <c r="D124" s="331">
        <v>1900</v>
      </c>
      <c r="E124" s="330"/>
      <c r="F124" s="314">
        <f t="shared" si="18"/>
        <v>0</v>
      </c>
      <c r="G124" s="330"/>
      <c r="H124" s="314">
        <f t="shared" si="26"/>
        <v>0</v>
      </c>
      <c r="I124" s="330"/>
      <c r="J124" s="314">
        <f t="shared" si="27"/>
        <v>0</v>
      </c>
      <c r="K124" s="330"/>
      <c r="L124" s="314">
        <f t="shared" si="28"/>
        <v>0</v>
      </c>
      <c r="M124" s="328"/>
      <c r="N124" s="314">
        <f t="shared" si="29"/>
        <v>0</v>
      </c>
      <c r="O124" s="330"/>
      <c r="P124" s="314">
        <f t="shared" si="19"/>
        <v>0</v>
      </c>
      <c r="Q124" s="330"/>
      <c r="R124" s="314">
        <f t="shared" si="38"/>
        <v>0</v>
      </c>
      <c r="S124" s="328"/>
      <c r="T124" s="314">
        <f t="shared" si="39"/>
        <v>0</v>
      </c>
      <c r="U124" s="314"/>
      <c r="V124" s="314">
        <f t="shared" si="42"/>
        <v>0</v>
      </c>
      <c r="W124" s="330"/>
      <c r="X124" s="314">
        <f t="shared" si="21"/>
        <v>0</v>
      </c>
      <c r="Y124" s="328"/>
      <c r="Z124" s="314">
        <f t="shared" si="23"/>
        <v>0</v>
      </c>
      <c r="AA124" s="330"/>
      <c r="AB124" s="314">
        <f t="shared" si="25"/>
        <v>0</v>
      </c>
      <c r="AC124" s="314">
        <f t="shared" si="35"/>
        <v>0</v>
      </c>
      <c r="AD124" s="411"/>
      <c r="AF124" s="435"/>
    </row>
    <row r="125" spans="1:34" s="7" customFormat="1" hidden="1">
      <c r="A125" s="400">
        <v>2</v>
      </c>
      <c r="B125" s="404" t="s">
        <v>638</v>
      </c>
      <c r="C125" s="400"/>
      <c r="D125" s="329"/>
      <c r="E125" s="330"/>
      <c r="F125" s="314" t="str">
        <f t="shared" ref="F125:F188" si="43">IF(LEN(C125)=0," ",E125)</f>
        <v xml:space="preserve"> </v>
      </c>
      <c r="G125" s="330"/>
      <c r="H125" s="314" t="str">
        <f t="shared" si="26"/>
        <v xml:space="preserve"> </v>
      </c>
      <c r="I125" s="330"/>
      <c r="J125" s="314" t="str">
        <f t="shared" si="27"/>
        <v xml:space="preserve"> </v>
      </c>
      <c r="K125" s="330"/>
      <c r="L125" s="314" t="str">
        <f t="shared" si="28"/>
        <v xml:space="preserve"> </v>
      </c>
      <c r="M125" s="328"/>
      <c r="N125" s="314" t="str">
        <f t="shared" si="29"/>
        <v xml:space="preserve"> </v>
      </c>
      <c r="O125" s="330"/>
      <c r="P125" s="314" t="str">
        <f t="shared" si="19"/>
        <v xml:space="preserve"> </v>
      </c>
      <c r="Q125" s="330"/>
      <c r="R125" s="314" t="str">
        <f t="shared" si="38"/>
        <v xml:space="preserve"> </v>
      </c>
      <c r="S125" s="328"/>
      <c r="T125" s="314" t="str">
        <f t="shared" si="39"/>
        <v xml:space="preserve"> </v>
      </c>
      <c r="U125" s="314"/>
      <c r="V125" s="314" t="str">
        <f t="shared" si="42"/>
        <v xml:space="preserve"> </v>
      </c>
      <c r="W125" s="330"/>
      <c r="X125" s="314" t="str">
        <f t="shared" si="21"/>
        <v xml:space="preserve"> </v>
      </c>
      <c r="Y125" s="328"/>
      <c r="Z125" s="314" t="str">
        <f t="shared" si="23"/>
        <v xml:space="preserve"> </v>
      </c>
      <c r="AA125" s="330"/>
      <c r="AB125" s="314" t="str">
        <f t="shared" si="25"/>
        <v xml:space="preserve"> </v>
      </c>
      <c r="AC125" s="314"/>
      <c r="AD125" s="402"/>
      <c r="AF125" s="406"/>
      <c r="AG125" s="406"/>
      <c r="AH125" s="406"/>
    </row>
    <row r="126" spans="1:34" s="412" customFormat="1" ht="19.5" hidden="1">
      <c r="A126" s="432"/>
      <c r="B126" s="408" t="s">
        <v>640</v>
      </c>
      <c r="C126" s="433" t="s">
        <v>29</v>
      </c>
      <c r="D126" s="331"/>
      <c r="E126" s="330"/>
      <c r="F126" s="314">
        <f t="shared" si="43"/>
        <v>0</v>
      </c>
      <c r="G126" s="330"/>
      <c r="H126" s="314">
        <f t="shared" si="26"/>
        <v>0</v>
      </c>
      <c r="I126" s="330"/>
      <c r="J126" s="314">
        <f t="shared" si="27"/>
        <v>0</v>
      </c>
      <c r="K126" s="330"/>
      <c r="L126" s="314">
        <f t="shared" si="28"/>
        <v>0</v>
      </c>
      <c r="M126" s="328"/>
      <c r="N126" s="314">
        <f t="shared" si="29"/>
        <v>0</v>
      </c>
      <c r="O126" s="330"/>
      <c r="P126" s="314">
        <f t="shared" ref="P126:P177" si="44">IF(LEN($C126)=0," ",N126+O126)</f>
        <v>0</v>
      </c>
      <c r="Q126" s="330"/>
      <c r="R126" s="314">
        <f t="shared" si="38"/>
        <v>0</v>
      </c>
      <c r="S126" s="328"/>
      <c r="T126" s="314">
        <f t="shared" si="39"/>
        <v>0</v>
      </c>
      <c r="U126" s="314"/>
      <c r="V126" s="314">
        <f t="shared" si="42"/>
        <v>0</v>
      </c>
      <c r="W126" s="330"/>
      <c r="X126" s="314">
        <f t="shared" si="21"/>
        <v>0</v>
      </c>
      <c r="Y126" s="328"/>
      <c r="Z126" s="314">
        <f t="shared" si="23"/>
        <v>0</v>
      </c>
      <c r="AA126" s="330"/>
      <c r="AB126" s="314">
        <f t="shared" ref="AB126:AB189" si="45">IF(LEN($C126)=0," ",Z126+AA126)</f>
        <v>0</v>
      </c>
      <c r="AC126" s="314" t="e">
        <f t="shared" si="35"/>
        <v>#DIV/0!</v>
      </c>
      <c r="AD126" s="411"/>
      <c r="AF126" s="406"/>
      <c r="AG126" s="435"/>
      <c r="AH126" s="435"/>
    </row>
    <row r="127" spans="1:34" s="412" customFormat="1" hidden="1">
      <c r="A127" s="407"/>
      <c r="B127" s="408" t="s">
        <v>641</v>
      </c>
      <c r="C127" s="407" t="s">
        <v>674</v>
      </c>
      <c r="D127" s="334"/>
      <c r="E127" s="330"/>
      <c r="F127" s="314">
        <f t="shared" si="43"/>
        <v>0</v>
      </c>
      <c r="G127" s="330"/>
      <c r="H127" s="314">
        <f t="shared" ref="H127:H177" si="46">IF(LEN(C127)=0," ",F127+G127)</f>
        <v>0</v>
      </c>
      <c r="I127" s="330"/>
      <c r="J127" s="314">
        <f t="shared" ref="J127:J177" si="47">IF(LEN($C127)=0," ",H127+I127)</f>
        <v>0</v>
      </c>
      <c r="K127" s="330"/>
      <c r="L127" s="314">
        <f t="shared" si="28"/>
        <v>0</v>
      </c>
      <c r="M127" s="328"/>
      <c r="N127" s="314">
        <f t="shared" ref="N127:N177" si="48">IF(LEN($C127)=0," ",L127+M127)</f>
        <v>0</v>
      </c>
      <c r="O127" s="330"/>
      <c r="P127" s="314">
        <f t="shared" si="44"/>
        <v>0</v>
      </c>
      <c r="Q127" s="330"/>
      <c r="R127" s="314">
        <f t="shared" si="38"/>
        <v>0</v>
      </c>
      <c r="S127" s="328"/>
      <c r="T127" s="314">
        <f t="shared" ref="T127:T169" si="49">IF(LEN($C127)=0," ",R127+S127)</f>
        <v>0</v>
      </c>
      <c r="U127" s="314"/>
      <c r="V127" s="314">
        <f t="shared" si="42"/>
        <v>0</v>
      </c>
      <c r="W127" s="330"/>
      <c r="X127" s="314">
        <f t="shared" si="21"/>
        <v>0</v>
      </c>
      <c r="Y127" s="328"/>
      <c r="Z127" s="314">
        <f t="shared" si="23"/>
        <v>0</v>
      </c>
      <c r="AA127" s="330"/>
      <c r="AB127" s="314">
        <f t="shared" si="45"/>
        <v>0</v>
      </c>
      <c r="AC127" s="314" t="e">
        <f t="shared" si="35"/>
        <v>#DIV/0!</v>
      </c>
      <c r="AD127" s="411"/>
      <c r="AF127" s="406"/>
      <c r="AG127" s="406"/>
      <c r="AH127" s="434"/>
    </row>
    <row r="128" spans="1:34" s="412" customFormat="1" hidden="1">
      <c r="A128" s="407"/>
      <c r="B128" s="408" t="s">
        <v>642</v>
      </c>
      <c r="C128" s="407" t="s">
        <v>157</v>
      </c>
      <c r="D128" s="331"/>
      <c r="E128" s="330"/>
      <c r="F128" s="314">
        <f t="shared" si="43"/>
        <v>0</v>
      </c>
      <c r="G128" s="330"/>
      <c r="H128" s="314">
        <f t="shared" si="46"/>
        <v>0</v>
      </c>
      <c r="I128" s="330"/>
      <c r="J128" s="314">
        <f t="shared" si="47"/>
        <v>0</v>
      </c>
      <c r="K128" s="330"/>
      <c r="L128" s="314">
        <f>IF(LEN($C128)=0," ",J128+K128)</f>
        <v>0</v>
      </c>
      <c r="M128" s="328"/>
      <c r="N128" s="314">
        <f t="shared" si="48"/>
        <v>0</v>
      </c>
      <c r="O128" s="330"/>
      <c r="P128" s="314">
        <f t="shared" si="44"/>
        <v>0</v>
      </c>
      <c r="Q128" s="330"/>
      <c r="R128" s="314">
        <f t="shared" si="38"/>
        <v>0</v>
      </c>
      <c r="S128" s="328"/>
      <c r="T128" s="314">
        <f t="shared" si="49"/>
        <v>0</v>
      </c>
      <c r="U128" s="314"/>
      <c r="V128" s="314">
        <f t="shared" si="42"/>
        <v>0</v>
      </c>
      <c r="W128" s="330"/>
      <c r="X128" s="314">
        <f t="shared" si="21"/>
        <v>0</v>
      </c>
      <c r="Y128" s="328"/>
      <c r="Z128" s="314">
        <f t="shared" si="23"/>
        <v>0</v>
      </c>
      <c r="AA128" s="330"/>
      <c r="AB128" s="314">
        <f t="shared" si="45"/>
        <v>0</v>
      </c>
      <c r="AC128" s="314" t="e">
        <f t="shared" si="35"/>
        <v>#DIV/0!</v>
      </c>
      <c r="AD128" s="411"/>
    </row>
    <row r="129" spans="1:32">
      <c r="A129" s="396">
        <v>2</v>
      </c>
      <c r="B129" s="457" t="s">
        <v>644</v>
      </c>
      <c r="C129" s="398"/>
      <c r="D129" s="399"/>
      <c r="E129" s="330"/>
      <c r="F129" s="314" t="str">
        <f t="shared" si="43"/>
        <v xml:space="preserve"> </v>
      </c>
      <c r="G129" s="330"/>
      <c r="H129" s="314" t="str">
        <f t="shared" si="46"/>
        <v xml:space="preserve"> </v>
      </c>
      <c r="I129" s="330"/>
      <c r="J129" s="314" t="str">
        <f t="shared" si="47"/>
        <v xml:space="preserve"> </v>
      </c>
      <c r="K129" s="330"/>
      <c r="L129" s="314" t="str">
        <f t="shared" si="28"/>
        <v xml:space="preserve"> </v>
      </c>
      <c r="M129" s="328"/>
      <c r="N129" s="314" t="str">
        <f t="shared" si="48"/>
        <v xml:space="preserve"> </v>
      </c>
      <c r="O129" s="330"/>
      <c r="P129" s="314" t="str">
        <f t="shared" si="44"/>
        <v xml:space="preserve"> </v>
      </c>
      <c r="Q129" s="330"/>
      <c r="R129" s="314" t="str">
        <f t="shared" si="38"/>
        <v xml:space="preserve"> </v>
      </c>
      <c r="S129" s="328"/>
      <c r="T129" s="314" t="str">
        <f t="shared" si="49"/>
        <v xml:space="preserve"> </v>
      </c>
      <c r="U129" s="314"/>
      <c r="V129" s="314" t="str">
        <f t="shared" si="42"/>
        <v xml:space="preserve"> </v>
      </c>
      <c r="W129" s="330"/>
      <c r="X129" s="314" t="str">
        <f t="shared" si="21"/>
        <v xml:space="preserve"> </v>
      </c>
      <c r="Y129" s="328"/>
      <c r="Z129" s="314" t="str">
        <f t="shared" si="23"/>
        <v xml:space="preserve"> </v>
      </c>
      <c r="AA129" s="330"/>
      <c r="AB129" s="314" t="str">
        <f t="shared" si="45"/>
        <v xml:space="preserve"> </v>
      </c>
      <c r="AC129" s="314"/>
      <c r="AD129" s="402"/>
      <c r="AF129" s="458"/>
    </row>
    <row r="130" spans="1:32" s="412" customFormat="1" ht="19.5">
      <c r="A130" s="432"/>
      <c r="B130" s="408" t="s">
        <v>640</v>
      </c>
      <c r="C130" s="433" t="s">
        <v>29</v>
      </c>
      <c r="D130" s="331">
        <v>430</v>
      </c>
      <c r="E130" s="353"/>
      <c r="F130" s="314">
        <f t="shared" si="43"/>
        <v>0</v>
      </c>
      <c r="G130" s="330">
        <v>12</v>
      </c>
      <c r="H130" s="314">
        <f t="shared" si="46"/>
        <v>12</v>
      </c>
      <c r="I130" s="328">
        <v>23</v>
      </c>
      <c r="J130" s="314">
        <f t="shared" si="47"/>
        <v>35</v>
      </c>
      <c r="K130" s="330">
        <v>47</v>
      </c>
      <c r="L130" s="314">
        <f t="shared" si="28"/>
        <v>82</v>
      </c>
      <c r="M130" s="328">
        <v>19</v>
      </c>
      <c r="N130" s="314">
        <f t="shared" si="48"/>
        <v>101</v>
      </c>
      <c r="O130" s="330">
        <v>109</v>
      </c>
      <c r="P130" s="318">
        <f t="shared" si="44"/>
        <v>210</v>
      </c>
      <c r="Q130" s="330">
        <v>10</v>
      </c>
      <c r="R130" s="318">
        <f t="shared" si="38"/>
        <v>220</v>
      </c>
      <c r="S130" s="328">
        <v>26</v>
      </c>
      <c r="T130" s="314">
        <f t="shared" si="49"/>
        <v>246</v>
      </c>
      <c r="U130" s="314">
        <v>34</v>
      </c>
      <c r="V130" s="314">
        <f t="shared" si="42"/>
        <v>280</v>
      </c>
      <c r="W130" s="330">
        <v>60</v>
      </c>
      <c r="X130" s="314">
        <f t="shared" si="21"/>
        <v>340</v>
      </c>
      <c r="Y130" s="335"/>
      <c r="Z130" s="314">
        <f t="shared" si="23"/>
        <v>340</v>
      </c>
      <c r="AA130" s="330"/>
      <c r="AB130" s="318">
        <f t="shared" si="45"/>
        <v>340</v>
      </c>
      <c r="AC130" s="314">
        <f t="shared" si="35"/>
        <v>79.069767441860463</v>
      </c>
      <c r="AD130" s="411"/>
      <c r="AF130" s="435"/>
    </row>
    <row r="131" spans="1:32" s="412" customFormat="1" ht="19.5">
      <c r="A131" s="432"/>
      <c r="B131" s="408" t="s">
        <v>641</v>
      </c>
      <c r="C131" s="407" t="s">
        <v>674</v>
      </c>
      <c r="D131" s="334">
        <f>D132/D130*10</f>
        <v>89.348837209302317</v>
      </c>
      <c r="E131" s="353"/>
      <c r="F131" s="314">
        <f t="shared" si="43"/>
        <v>0</v>
      </c>
      <c r="G131" s="330"/>
      <c r="H131" s="314">
        <f t="shared" si="46"/>
        <v>0</v>
      </c>
      <c r="I131" s="330"/>
      <c r="J131" s="314">
        <f t="shared" si="47"/>
        <v>0</v>
      </c>
      <c r="K131" s="330"/>
      <c r="L131" s="314">
        <f t="shared" si="28"/>
        <v>0</v>
      </c>
      <c r="M131" s="328"/>
      <c r="N131" s="314">
        <f t="shared" si="48"/>
        <v>0</v>
      </c>
      <c r="O131" s="330">
        <v>89.4</v>
      </c>
      <c r="P131" s="314">
        <f t="shared" si="44"/>
        <v>89.4</v>
      </c>
      <c r="Q131" s="330"/>
      <c r="R131" s="314">
        <f t="shared" ref="R131:R136" si="50">IF(LEN($C131)=0," ",P131+Q131)</f>
        <v>89.4</v>
      </c>
      <c r="S131" s="328"/>
      <c r="T131" s="314">
        <f t="shared" si="49"/>
        <v>89.4</v>
      </c>
      <c r="U131" s="314"/>
      <c r="V131" s="314">
        <f t="shared" si="42"/>
        <v>89.4</v>
      </c>
      <c r="W131" s="330"/>
      <c r="X131" s="314"/>
      <c r="Y131" s="328"/>
      <c r="Z131" s="314">
        <f t="shared" si="23"/>
        <v>0</v>
      </c>
      <c r="AA131" s="330"/>
      <c r="AB131" s="314">
        <f t="shared" si="45"/>
        <v>0</v>
      </c>
      <c r="AC131" s="314">
        <f t="shared" si="35"/>
        <v>0</v>
      </c>
      <c r="AD131" s="411"/>
    </row>
    <row r="132" spans="1:32" s="412" customFormat="1" ht="19.5">
      <c r="A132" s="432"/>
      <c r="B132" s="408" t="s">
        <v>642</v>
      </c>
      <c r="C132" s="407" t="s">
        <v>157</v>
      </c>
      <c r="D132" s="331">
        <v>3842</v>
      </c>
      <c r="E132" s="353"/>
      <c r="F132" s="314">
        <f t="shared" si="43"/>
        <v>0</v>
      </c>
      <c r="G132" s="330"/>
      <c r="H132" s="314">
        <f t="shared" si="46"/>
        <v>0</v>
      </c>
      <c r="I132" s="330"/>
      <c r="J132" s="314">
        <f t="shared" si="47"/>
        <v>0</v>
      </c>
      <c r="K132" s="330"/>
      <c r="L132" s="314">
        <f t="shared" ref="L132:L140" si="51">IF(LEN($C132)=0," ",J132+K132)</f>
        <v>0</v>
      </c>
      <c r="M132" s="328"/>
      <c r="N132" s="314">
        <f t="shared" si="48"/>
        <v>0</v>
      </c>
      <c r="O132" s="330">
        <v>1876.4</v>
      </c>
      <c r="P132" s="314">
        <f t="shared" si="44"/>
        <v>1876.4</v>
      </c>
      <c r="Q132" s="330"/>
      <c r="R132" s="314">
        <f t="shared" si="50"/>
        <v>1876.4</v>
      </c>
      <c r="S132" s="328"/>
      <c r="T132" s="314">
        <f t="shared" si="49"/>
        <v>1876.4</v>
      </c>
      <c r="U132" s="314"/>
      <c r="V132" s="314">
        <f t="shared" ref="V132:V137" si="52">IF(LEN($C132)=0," ",T132+U132)</f>
        <v>1876.4</v>
      </c>
      <c r="W132" s="330"/>
      <c r="X132" s="314"/>
      <c r="Y132" s="328"/>
      <c r="Z132" s="314">
        <f t="shared" ref="Z132:Z198" si="53">IF(LEN($C132)=0," ",X132+Y132)</f>
        <v>0</v>
      </c>
      <c r="AA132" s="330"/>
      <c r="AB132" s="314">
        <f t="shared" si="45"/>
        <v>0</v>
      </c>
      <c r="AC132" s="314">
        <f t="shared" si="35"/>
        <v>0</v>
      </c>
      <c r="AD132" s="411"/>
    </row>
    <row r="133" spans="1:32">
      <c r="A133" s="396">
        <v>3</v>
      </c>
      <c r="B133" s="457" t="s">
        <v>643</v>
      </c>
      <c r="C133" s="453"/>
      <c r="D133" s="399"/>
      <c r="E133" s="353"/>
      <c r="F133" s="314" t="str">
        <f t="shared" si="43"/>
        <v xml:space="preserve"> </v>
      </c>
      <c r="G133" s="330"/>
      <c r="H133" s="314" t="str">
        <f t="shared" si="46"/>
        <v xml:space="preserve"> </v>
      </c>
      <c r="I133" s="330"/>
      <c r="J133" s="314" t="str">
        <f t="shared" si="47"/>
        <v xml:space="preserve"> </v>
      </c>
      <c r="K133" s="330"/>
      <c r="L133" s="314" t="str">
        <f t="shared" si="51"/>
        <v xml:space="preserve"> </v>
      </c>
      <c r="M133" s="328"/>
      <c r="N133" s="314" t="str">
        <f t="shared" si="48"/>
        <v xml:space="preserve"> </v>
      </c>
      <c r="O133" s="330"/>
      <c r="P133" s="314" t="str">
        <f t="shared" si="44"/>
        <v xml:space="preserve"> </v>
      </c>
      <c r="Q133" s="330"/>
      <c r="R133" s="314" t="str">
        <f t="shared" si="50"/>
        <v xml:space="preserve"> </v>
      </c>
      <c r="S133" s="328"/>
      <c r="T133" s="314" t="str">
        <f t="shared" si="49"/>
        <v xml:space="preserve"> </v>
      </c>
      <c r="U133" s="314"/>
      <c r="V133" s="314" t="str">
        <f t="shared" si="52"/>
        <v xml:space="preserve"> </v>
      </c>
      <c r="W133" s="330"/>
      <c r="X133" s="314" t="str">
        <f>IF(LEN($C133)=0," ",V133+W133)</f>
        <v xml:space="preserve"> </v>
      </c>
      <c r="Y133" s="328"/>
      <c r="Z133" s="314" t="str">
        <f t="shared" si="53"/>
        <v xml:space="preserve"> </v>
      </c>
      <c r="AA133" s="330"/>
      <c r="AB133" s="314" t="str">
        <f t="shared" si="45"/>
        <v xml:space="preserve"> </v>
      </c>
      <c r="AC133" s="314"/>
      <c r="AD133" s="402"/>
    </row>
    <row r="134" spans="1:32">
      <c r="A134" s="396"/>
      <c r="B134" s="408" t="s">
        <v>640</v>
      </c>
      <c r="C134" s="453" t="s">
        <v>29</v>
      </c>
      <c r="D134" s="328">
        <v>445.02</v>
      </c>
      <c r="E134" s="354"/>
      <c r="F134" s="314">
        <v>435.02</v>
      </c>
      <c r="G134" s="329"/>
      <c r="H134" s="314">
        <f t="shared" si="46"/>
        <v>435.02</v>
      </c>
      <c r="I134" s="329"/>
      <c r="J134" s="314">
        <f t="shared" si="47"/>
        <v>435.02</v>
      </c>
      <c r="K134" s="329"/>
      <c r="L134" s="318">
        <f t="shared" si="51"/>
        <v>435.02</v>
      </c>
      <c r="M134" s="335"/>
      <c r="N134" s="314">
        <f t="shared" si="48"/>
        <v>435.02</v>
      </c>
      <c r="O134" s="329"/>
      <c r="P134" s="314">
        <f t="shared" si="44"/>
        <v>435.02</v>
      </c>
      <c r="Q134" s="329"/>
      <c r="R134" s="314">
        <f t="shared" si="50"/>
        <v>435.02</v>
      </c>
      <c r="S134" s="338"/>
      <c r="T134" s="314">
        <f t="shared" si="49"/>
        <v>435.02</v>
      </c>
      <c r="U134" s="318"/>
      <c r="V134" s="314">
        <f t="shared" si="52"/>
        <v>435.02</v>
      </c>
      <c r="W134" s="329"/>
      <c r="X134" s="314">
        <f>IF(LEN($C134)=0," ",V134+W134)</f>
        <v>435.02</v>
      </c>
      <c r="Y134" s="335"/>
      <c r="Z134" s="314">
        <f t="shared" si="53"/>
        <v>435.02</v>
      </c>
      <c r="AA134" s="329"/>
      <c r="AB134" s="314">
        <f t="shared" si="45"/>
        <v>435.02</v>
      </c>
      <c r="AC134" s="314">
        <f t="shared" si="35"/>
        <v>97.752909981573865</v>
      </c>
      <c r="AD134" s="399"/>
    </row>
    <row r="135" spans="1:32">
      <c r="A135" s="396"/>
      <c r="B135" s="408" t="s">
        <v>904</v>
      </c>
      <c r="C135" s="453" t="s">
        <v>29</v>
      </c>
      <c r="D135" s="335">
        <v>10</v>
      </c>
      <c r="E135" s="354"/>
      <c r="F135" s="314">
        <f t="shared" si="43"/>
        <v>0</v>
      </c>
      <c r="G135" s="329"/>
      <c r="H135" s="314">
        <f t="shared" si="46"/>
        <v>0</v>
      </c>
      <c r="I135" s="329"/>
      <c r="J135" s="314">
        <f t="shared" si="47"/>
        <v>0</v>
      </c>
      <c r="K135" s="329"/>
      <c r="L135" s="318"/>
      <c r="M135" s="335"/>
      <c r="N135" s="314">
        <f t="shared" si="48"/>
        <v>0</v>
      </c>
      <c r="O135" s="329"/>
      <c r="P135" s="314">
        <f t="shared" si="44"/>
        <v>0</v>
      </c>
      <c r="Q135" s="329"/>
      <c r="R135" s="314">
        <f t="shared" si="50"/>
        <v>0</v>
      </c>
      <c r="S135" s="338"/>
      <c r="T135" s="314">
        <f t="shared" si="49"/>
        <v>0</v>
      </c>
      <c r="U135" s="318"/>
      <c r="V135" s="314">
        <f t="shared" si="52"/>
        <v>0</v>
      </c>
      <c r="W135" s="329"/>
      <c r="X135" s="314">
        <f t="shared" ref="X135:X137" si="54">IF(LEN($C135)=0," ",V135+W135)</f>
        <v>0</v>
      </c>
      <c r="Y135" s="335"/>
      <c r="Z135" s="314">
        <f t="shared" si="53"/>
        <v>0</v>
      </c>
      <c r="AA135" s="329"/>
      <c r="AB135" s="314">
        <f t="shared" si="45"/>
        <v>0</v>
      </c>
      <c r="AC135" s="314">
        <f t="shared" si="35"/>
        <v>0</v>
      </c>
      <c r="AD135" s="399"/>
    </row>
    <row r="136" spans="1:32">
      <c r="A136" s="396"/>
      <c r="B136" s="408" t="s">
        <v>642</v>
      </c>
      <c r="C136" s="453" t="s">
        <v>157</v>
      </c>
      <c r="D136" s="328">
        <v>2500</v>
      </c>
      <c r="E136" s="354"/>
      <c r="F136" s="314">
        <f t="shared" si="43"/>
        <v>0</v>
      </c>
      <c r="G136" s="329"/>
      <c r="H136" s="314">
        <f t="shared" si="46"/>
        <v>0</v>
      </c>
      <c r="I136" s="329"/>
      <c r="J136" s="314">
        <f t="shared" si="47"/>
        <v>0</v>
      </c>
      <c r="K136" s="329"/>
      <c r="L136" s="318">
        <f t="shared" si="51"/>
        <v>0</v>
      </c>
      <c r="M136" s="335"/>
      <c r="N136" s="314">
        <f t="shared" si="48"/>
        <v>0</v>
      </c>
      <c r="O136" s="329">
        <v>930</v>
      </c>
      <c r="P136" s="318">
        <f t="shared" si="44"/>
        <v>930</v>
      </c>
      <c r="Q136" s="329"/>
      <c r="R136" s="318">
        <f t="shared" si="50"/>
        <v>930</v>
      </c>
      <c r="S136" s="335"/>
      <c r="T136" s="318">
        <f t="shared" si="49"/>
        <v>930</v>
      </c>
      <c r="U136" s="318"/>
      <c r="V136" s="318">
        <f t="shared" si="52"/>
        <v>930</v>
      </c>
      <c r="W136" s="329"/>
      <c r="X136" s="318">
        <f t="shared" si="54"/>
        <v>930</v>
      </c>
      <c r="Y136" s="335"/>
      <c r="Z136" s="318">
        <f t="shared" si="53"/>
        <v>930</v>
      </c>
      <c r="AA136" s="329"/>
      <c r="AB136" s="318">
        <f t="shared" si="45"/>
        <v>930</v>
      </c>
      <c r="AC136" s="314">
        <f t="shared" si="35"/>
        <v>37.200000000000003</v>
      </c>
      <c r="AD136" s="399"/>
    </row>
    <row r="137" spans="1:32" s="421" customFormat="1" ht="19.5">
      <c r="A137" s="417">
        <v>4</v>
      </c>
      <c r="B137" s="436" t="s">
        <v>652</v>
      </c>
      <c r="C137" s="417"/>
      <c r="D137" s="333"/>
      <c r="E137" s="329"/>
      <c r="F137" s="314" t="str">
        <f t="shared" si="43"/>
        <v xml:space="preserve"> </v>
      </c>
      <c r="G137" s="329"/>
      <c r="H137" s="314" t="str">
        <f t="shared" si="46"/>
        <v xml:space="preserve"> </v>
      </c>
      <c r="I137" s="329"/>
      <c r="J137" s="314" t="str">
        <f t="shared" si="47"/>
        <v xml:space="preserve"> </v>
      </c>
      <c r="K137" s="329"/>
      <c r="L137" s="318" t="str">
        <f t="shared" si="51"/>
        <v xml:space="preserve"> </v>
      </c>
      <c r="M137" s="335"/>
      <c r="N137" s="314" t="str">
        <f t="shared" si="48"/>
        <v xml:space="preserve"> </v>
      </c>
      <c r="O137" s="329"/>
      <c r="P137" s="314" t="str">
        <f t="shared" si="44"/>
        <v xml:space="preserve"> </v>
      </c>
      <c r="Q137" s="329"/>
      <c r="R137" s="314" t="str">
        <f t="shared" ref="R137" si="55">IF(LEN($C137)=0," ",P137+Q137)</f>
        <v xml:space="preserve"> </v>
      </c>
      <c r="S137" s="335"/>
      <c r="T137" s="314" t="str">
        <f t="shared" si="49"/>
        <v xml:space="preserve"> </v>
      </c>
      <c r="U137" s="318"/>
      <c r="V137" s="314" t="str">
        <f t="shared" si="52"/>
        <v xml:space="preserve"> </v>
      </c>
      <c r="W137" s="329"/>
      <c r="X137" s="314" t="str">
        <f t="shared" si="54"/>
        <v xml:space="preserve"> </v>
      </c>
      <c r="Y137" s="335"/>
      <c r="Z137" s="314" t="str">
        <f t="shared" si="53"/>
        <v xml:space="preserve"> </v>
      </c>
      <c r="AA137" s="329"/>
      <c r="AB137" s="314" t="str">
        <f t="shared" si="45"/>
        <v xml:space="preserve"> </v>
      </c>
      <c r="AC137" s="314"/>
      <c r="AD137" s="402"/>
    </row>
    <row r="138" spans="1:32" s="412" customFormat="1" ht="19.5">
      <c r="A138" s="448"/>
      <c r="B138" s="408" t="s">
        <v>640</v>
      </c>
      <c r="C138" s="449" t="s">
        <v>29</v>
      </c>
      <c r="D138" s="331">
        <v>292</v>
      </c>
      <c r="E138" s="335"/>
      <c r="F138" s="314">
        <v>286</v>
      </c>
      <c r="G138" s="329"/>
      <c r="H138" s="314">
        <f t="shared" si="46"/>
        <v>286</v>
      </c>
      <c r="I138" s="329"/>
      <c r="J138" s="314">
        <f t="shared" si="47"/>
        <v>286</v>
      </c>
      <c r="K138" s="329"/>
      <c r="L138" s="318">
        <f t="shared" si="51"/>
        <v>286</v>
      </c>
      <c r="M138" s="335"/>
      <c r="N138" s="314">
        <f t="shared" si="48"/>
        <v>286</v>
      </c>
      <c r="O138" s="329"/>
      <c r="P138" s="318">
        <f t="shared" si="44"/>
        <v>286</v>
      </c>
      <c r="Q138" s="329"/>
      <c r="R138" s="318">
        <f t="shared" ref="R138:R140" si="56">IF(LEN($C138)=0," ",P138+Q138)</f>
        <v>286</v>
      </c>
      <c r="S138" s="335"/>
      <c r="T138" s="318">
        <f t="shared" si="49"/>
        <v>286</v>
      </c>
      <c r="U138" s="318"/>
      <c r="V138" s="318">
        <f t="shared" ref="V138:V140" si="57">IF(LEN($C138)=0," ",T138+U138)</f>
        <v>286</v>
      </c>
      <c r="W138" s="329"/>
      <c r="X138" s="318">
        <f t="shared" ref="X138:X140" si="58">IF(LEN($C138)=0," ",V138+W138)</f>
        <v>286</v>
      </c>
      <c r="Y138" s="335"/>
      <c r="Z138" s="318">
        <f t="shared" si="53"/>
        <v>286</v>
      </c>
      <c r="AA138" s="329"/>
      <c r="AB138" s="318">
        <f>IF(LEN($C138)=0," ",Z138+AA138)</f>
        <v>286</v>
      </c>
      <c r="AC138" s="314">
        <f t="shared" ref="AC138:AC199" si="59">+AB138/D138*100</f>
        <v>97.945205479452056</v>
      </c>
      <c r="AD138" s="411"/>
    </row>
    <row r="139" spans="1:32" s="412" customFormat="1">
      <c r="A139" s="407"/>
      <c r="B139" s="408" t="s">
        <v>649</v>
      </c>
      <c r="C139" s="407" t="s">
        <v>29</v>
      </c>
      <c r="D139" s="331">
        <v>6</v>
      </c>
      <c r="E139" s="335"/>
      <c r="F139" s="314">
        <f t="shared" si="43"/>
        <v>0</v>
      </c>
      <c r="G139" s="329"/>
      <c r="H139" s="314">
        <f t="shared" si="46"/>
        <v>0</v>
      </c>
      <c r="I139" s="329"/>
      <c r="J139" s="314">
        <f t="shared" si="47"/>
        <v>0</v>
      </c>
      <c r="K139" s="329"/>
      <c r="L139" s="318">
        <f t="shared" si="51"/>
        <v>0</v>
      </c>
      <c r="M139" s="335"/>
      <c r="N139" s="314">
        <f t="shared" si="48"/>
        <v>0</v>
      </c>
      <c r="O139" s="329"/>
      <c r="P139" s="314">
        <f t="shared" si="44"/>
        <v>0</v>
      </c>
      <c r="Q139" s="329"/>
      <c r="R139" s="318">
        <f t="shared" si="56"/>
        <v>0</v>
      </c>
      <c r="S139" s="335"/>
      <c r="T139" s="314">
        <f t="shared" si="49"/>
        <v>0</v>
      </c>
      <c r="U139" s="318"/>
      <c r="V139" s="318">
        <f t="shared" si="57"/>
        <v>0</v>
      </c>
      <c r="W139" s="329"/>
      <c r="X139" s="318">
        <f t="shared" si="58"/>
        <v>0</v>
      </c>
      <c r="Y139" s="335"/>
      <c r="Z139" s="314">
        <f t="shared" si="53"/>
        <v>0</v>
      </c>
      <c r="AA139" s="329"/>
      <c r="AB139" s="314">
        <f t="shared" ref="AB139:AB142" si="60">IF(LEN($C139)=0," ",Z139+AA139)</f>
        <v>0</v>
      </c>
      <c r="AC139" s="314"/>
      <c r="AD139" s="411"/>
    </row>
    <row r="140" spans="1:32" s="412" customFormat="1">
      <c r="A140" s="407"/>
      <c r="B140" s="408" t="s">
        <v>642</v>
      </c>
      <c r="C140" s="407" t="s">
        <v>157</v>
      </c>
      <c r="D140" s="331">
        <v>180</v>
      </c>
      <c r="E140" s="335"/>
      <c r="F140" s="314">
        <f t="shared" si="43"/>
        <v>0</v>
      </c>
      <c r="G140" s="329"/>
      <c r="H140" s="314">
        <f t="shared" si="46"/>
        <v>0</v>
      </c>
      <c r="I140" s="329"/>
      <c r="J140" s="314">
        <f t="shared" si="47"/>
        <v>0</v>
      </c>
      <c r="K140" s="329"/>
      <c r="L140" s="318">
        <f t="shared" si="51"/>
        <v>0</v>
      </c>
      <c r="M140" s="335"/>
      <c r="N140" s="314">
        <f t="shared" si="48"/>
        <v>0</v>
      </c>
      <c r="O140" s="329"/>
      <c r="P140" s="314">
        <f t="shared" si="44"/>
        <v>0</v>
      </c>
      <c r="Q140" s="329"/>
      <c r="R140" s="318">
        <f t="shared" si="56"/>
        <v>0</v>
      </c>
      <c r="S140" s="335"/>
      <c r="T140" s="314">
        <f t="shared" si="49"/>
        <v>0</v>
      </c>
      <c r="U140" s="318"/>
      <c r="V140" s="318">
        <f t="shared" si="57"/>
        <v>0</v>
      </c>
      <c r="W140" s="329"/>
      <c r="X140" s="318">
        <f t="shared" si="58"/>
        <v>0</v>
      </c>
      <c r="Y140" s="335"/>
      <c r="Z140" s="314">
        <f t="shared" si="53"/>
        <v>0</v>
      </c>
      <c r="AA140" s="329"/>
      <c r="AB140" s="314">
        <f t="shared" si="60"/>
        <v>0</v>
      </c>
      <c r="AC140" s="314">
        <f t="shared" si="59"/>
        <v>0</v>
      </c>
      <c r="AD140" s="411"/>
    </row>
    <row r="141" spans="1:32" ht="56.25">
      <c r="A141" s="396">
        <v>5</v>
      </c>
      <c r="B141" s="457" t="s">
        <v>645</v>
      </c>
      <c r="C141" s="453" t="s">
        <v>29</v>
      </c>
      <c r="D141" s="335">
        <v>200</v>
      </c>
      <c r="E141" s="330"/>
      <c r="F141" s="314">
        <f t="shared" si="43"/>
        <v>0</v>
      </c>
      <c r="G141" s="329"/>
      <c r="H141" s="314">
        <f t="shared" si="46"/>
        <v>0</v>
      </c>
      <c r="I141" s="329"/>
      <c r="J141" s="314">
        <f t="shared" si="47"/>
        <v>0</v>
      </c>
      <c r="K141" s="329"/>
      <c r="L141" s="318">
        <f t="shared" ref="L141:L142" si="61">IF(LEN($C141)=0," ",J141+K141)</f>
        <v>0</v>
      </c>
      <c r="M141" s="335"/>
      <c r="N141" s="314">
        <f t="shared" si="48"/>
        <v>0</v>
      </c>
      <c r="O141" s="329"/>
      <c r="P141" s="314">
        <f t="shared" si="44"/>
        <v>0</v>
      </c>
      <c r="Q141" s="329"/>
      <c r="R141" s="318">
        <f t="shared" ref="R141:R167" si="62">IF(LEN($C141)=0," ",P141+Q141)</f>
        <v>0</v>
      </c>
      <c r="S141" s="335"/>
      <c r="T141" s="314">
        <f t="shared" si="49"/>
        <v>0</v>
      </c>
      <c r="U141" s="318"/>
      <c r="V141" s="318">
        <f t="shared" ref="V141:V148" si="63">IF(LEN($C141)=0," ",T141+U141)</f>
        <v>0</v>
      </c>
      <c r="W141" s="329"/>
      <c r="X141" s="318">
        <f t="shared" ref="X141:X177" si="64">IF(LEN($C141)=0," ",V141+W141)</f>
        <v>0</v>
      </c>
      <c r="Y141" s="335"/>
      <c r="Z141" s="314">
        <f t="shared" si="53"/>
        <v>0</v>
      </c>
      <c r="AA141" s="329"/>
      <c r="AB141" s="314">
        <f t="shared" si="60"/>
        <v>0</v>
      </c>
      <c r="AC141" s="314">
        <f t="shared" si="59"/>
        <v>0</v>
      </c>
      <c r="AD141" s="402"/>
    </row>
    <row r="142" spans="1:32">
      <c r="A142" s="396" t="s">
        <v>88</v>
      </c>
      <c r="B142" s="397" t="s">
        <v>192</v>
      </c>
      <c r="C142" s="398"/>
      <c r="D142" s="399"/>
      <c r="E142" s="330"/>
      <c r="F142" s="314" t="str">
        <f t="shared" si="43"/>
        <v xml:space="preserve"> </v>
      </c>
      <c r="G142" s="329"/>
      <c r="H142" s="314" t="str">
        <f t="shared" si="46"/>
        <v xml:space="preserve"> </v>
      </c>
      <c r="I142" s="329"/>
      <c r="J142" s="314" t="str">
        <f t="shared" si="47"/>
        <v xml:space="preserve"> </v>
      </c>
      <c r="K142" s="329"/>
      <c r="L142" s="318" t="str">
        <f t="shared" si="61"/>
        <v xml:space="preserve"> </v>
      </c>
      <c r="M142" s="335"/>
      <c r="N142" s="329" t="str">
        <f t="shared" si="48"/>
        <v xml:space="preserve"> </v>
      </c>
      <c r="O142" s="329"/>
      <c r="P142" s="314" t="str">
        <f t="shared" si="44"/>
        <v xml:space="preserve"> </v>
      </c>
      <c r="Q142" s="329"/>
      <c r="R142" s="318" t="str">
        <f t="shared" si="62"/>
        <v xml:space="preserve"> </v>
      </c>
      <c r="S142" s="335"/>
      <c r="T142" s="314" t="str">
        <f t="shared" si="49"/>
        <v xml:space="preserve"> </v>
      </c>
      <c r="U142" s="318"/>
      <c r="V142" s="318" t="str">
        <f t="shared" si="63"/>
        <v xml:space="preserve"> </v>
      </c>
      <c r="W142" s="329"/>
      <c r="X142" s="318" t="str">
        <f t="shared" si="64"/>
        <v xml:space="preserve"> </v>
      </c>
      <c r="Y142" s="335"/>
      <c r="Z142" s="314" t="str">
        <f t="shared" si="53"/>
        <v xml:space="preserve"> </v>
      </c>
      <c r="AA142" s="329"/>
      <c r="AB142" s="314" t="str">
        <f t="shared" si="60"/>
        <v xml:space="preserve"> </v>
      </c>
      <c r="AC142" s="314"/>
      <c r="AD142" s="399"/>
      <c r="AF142" s="311"/>
    </row>
    <row r="143" spans="1:32" s="7" customFormat="1">
      <c r="A143" s="396">
        <v>1</v>
      </c>
      <c r="B143" s="397" t="s">
        <v>831</v>
      </c>
      <c r="C143" s="396"/>
      <c r="D143" s="329">
        <f>D144+D145+D146</f>
        <v>59380</v>
      </c>
      <c r="E143" s="329"/>
      <c r="F143" s="314">
        <v>56510</v>
      </c>
      <c r="G143" s="329">
        <f>G144+G145+G146</f>
        <v>0</v>
      </c>
      <c r="H143" s="314">
        <v>56510</v>
      </c>
      <c r="I143" s="329"/>
      <c r="J143" s="314">
        <v>56510</v>
      </c>
      <c r="K143" s="329">
        <f>57724-56510</f>
        <v>1214</v>
      </c>
      <c r="L143" s="329">
        <v>57724</v>
      </c>
      <c r="M143" s="335">
        <f t="shared" ref="M143:AA143" si="65">SUM(M144:M146)</f>
        <v>0</v>
      </c>
      <c r="N143" s="329">
        <v>57724</v>
      </c>
      <c r="O143" s="329">
        <f>O144+O145+O146</f>
        <v>850</v>
      </c>
      <c r="P143" s="329">
        <f>P144+P145+P146</f>
        <v>58574</v>
      </c>
      <c r="Q143" s="329"/>
      <c r="R143" s="329">
        <f t="shared" si="65"/>
        <v>58574</v>
      </c>
      <c r="S143" s="335">
        <f t="shared" si="65"/>
        <v>0</v>
      </c>
      <c r="T143" s="318">
        <v>58574</v>
      </c>
      <c r="U143" s="329">
        <f t="shared" si="65"/>
        <v>1254</v>
      </c>
      <c r="V143" s="329">
        <f t="shared" si="65"/>
        <v>59828</v>
      </c>
      <c r="W143" s="329">
        <f t="shared" si="65"/>
        <v>0</v>
      </c>
      <c r="X143" s="329">
        <f t="shared" si="65"/>
        <v>59828</v>
      </c>
      <c r="Y143" s="335"/>
      <c r="Z143" s="314" t="str">
        <f t="shared" si="53"/>
        <v xml:space="preserve"> </v>
      </c>
      <c r="AA143" s="329">
        <f t="shared" si="65"/>
        <v>0</v>
      </c>
      <c r="AB143" s="318">
        <v>58574</v>
      </c>
      <c r="AC143" s="314">
        <f t="shared" si="59"/>
        <v>98.642640619737293</v>
      </c>
      <c r="AD143" s="399"/>
      <c r="AF143" s="459"/>
    </row>
    <row r="144" spans="1:32" ht="24.75" customHeight="1">
      <c r="A144" s="398"/>
      <c r="B144" s="460" t="s">
        <v>653</v>
      </c>
      <c r="C144" s="398" t="s">
        <v>195</v>
      </c>
      <c r="D144" s="335">
        <v>14760</v>
      </c>
      <c r="E144" s="355"/>
      <c r="F144" s="314">
        <v>14700</v>
      </c>
      <c r="G144" s="329"/>
      <c r="H144" s="314">
        <f t="shared" si="46"/>
        <v>14700</v>
      </c>
      <c r="I144" s="329">
        <v>-25</v>
      </c>
      <c r="J144" s="314">
        <f t="shared" si="47"/>
        <v>14675</v>
      </c>
      <c r="K144" s="329">
        <f>14827-14675</f>
        <v>152</v>
      </c>
      <c r="L144" s="318">
        <v>14827</v>
      </c>
      <c r="M144" s="335"/>
      <c r="N144" s="318">
        <f t="shared" si="48"/>
        <v>14827</v>
      </c>
      <c r="O144" s="329">
        <f>14901-14827</f>
        <v>74</v>
      </c>
      <c r="P144" s="318">
        <f t="shared" si="44"/>
        <v>14901</v>
      </c>
      <c r="Q144" s="329"/>
      <c r="R144" s="318">
        <f t="shared" si="62"/>
        <v>14901</v>
      </c>
      <c r="S144" s="335"/>
      <c r="T144" s="318">
        <f t="shared" si="49"/>
        <v>14901</v>
      </c>
      <c r="U144" s="318">
        <f>14870-14901</f>
        <v>-31</v>
      </c>
      <c r="V144" s="318">
        <f t="shared" si="63"/>
        <v>14870</v>
      </c>
      <c r="W144" s="329"/>
      <c r="X144" s="318">
        <f t="shared" si="64"/>
        <v>14870</v>
      </c>
      <c r="Y144" s="335"/>
      <c r="Z144" s="314">
        <f t="shared" si="53"/>
        <v>14870</v>
      </c>
      <c r="AA144" s="329"/>
      <c r="AB144" s="318">
        <f t="shared" ref="AB144:AB146" si="66">IF(LEN($C144)=0," ",Z144+AA144)</f>
        <v>14870</v>
      </c>
      <c r="AC144" s="314">
        <f t="shared" si="59"/>
        <v>100.74525745257452</v>
      </c>
      <c r="AD144" s="399"/>
    </row>
    <row r="145" spans="1:30" ht="26.25" customHeight="1">
      <c r="A145" s="398"/>
      <c r="B145" s="460" t="s">
        <v>654</v>
      </c>
      <c r="C145" s="398" t="s">
        <v>195</v>
      </c>
      <c r="D145" s="335">
        <v>7620</v>
      </c>
      <c r="E145" s="355"/>
      <c r="F145" s="314">
        <v>7190</v>
      </c>
      <c r="G145" s="329"/>
      <c r="H145" s="314">
        <f t="shared" si="46"/>
        <v>7190</v>
      </c>
      <c r="I145" s="329">
        <v>25</v>
      </c>
      <c r="J145" s="314">
        <f t="shared" si="47"/>
        <v>7215</v>
      </c>
      <c r="K145" s="329">
        <f>7656-7215</f>
        <v>441</v>
      </c>
      <c r="L145" s="318">
        <v>7656</v>
      </c>
      <c r="M145" s="335"/>
      <c r="N145" s="318">
        <f t="shared" si="48"/>
        <v>7656</v>
      </c>
      <c r="O145" s="329">
        <f>7732-7656</f>
        <v>76</v>
      </c>
      <c r="P145" s="318">
        <f t="shared" si="44"/>
        <v>7732</v>
      </c>
      <c r="Q145" s="329"/>
      <c r="R145" s="318">
        <f t="shared" si="62"/>
        <v>7732</v>
      </c>
      <c r="S145" s="335"/>
      <c r="T145" s="318">
        <f t="shared" si="49"/>
        <v>7732</v>
      </c>
      <c r="U145" s="318">
        <f>8196-7732</f>
        <v>464</v>
      </c>
      <c r="V145" s="318">
        <f t="shared" si="63"/>
        <v>8196</v>
      </c>
      <c r="W145" s="329"/>
      <c r="X145" s="318">
        <f t="shared" si="64"/>
        <v>8196</v>
      </c>
      <c r="Y145" s="335"/>
      <c r="Z145" s="314">
        <f t="shared" si="53"/>
        <v>8196</v>
      </c>
      <c r="AA145" s="329"/>
      <c r="AB145" s="318">
        <f t="shared" si="66"/>
        <v>8196</v>
      </c>
      <c r="AC145" s="314">
        <f t="shared" si="59"/>
        <v>107.55905511811024</v>
      </c>
      <c r="AD145" s="399"/>
    </row>
    <row r="146" spans="1:30" ht="26.25" customHeight="1">
      <c r="A146" s="398"/>
      <c r="B146" s="460" t="s">
        <v>655</v>
      </c>
      <c r="C146" s="398" t="s">
        <v>195</v>
      </c>
      <c r="D146" s="335">
        <v>37000</v>
      </c>
      <c r="E146" s="355"/>
      <c r="F146" s="314">
        <v>34620</v>
      </c>
      <c r="G146" s="329"/>
      <c r="H146" s="314">
        <f t="shared" si="46"/>
        <v>34620</v>
      </c>
      <c r="I146" s="329"/>
      <c r="J146" s="314">
        <f t="shared" si="47"/>
        <v>34620</v>
      </c>
      <c r="K146" s="329">
        <f>35241-34620</f>
        <v>621</v>
      </c>
      <c r="L146" s="318">
        <v>35241</v>
      </c>
      <c r="M146" s="335"/>
      <c r="N146" s="318">
        <f t="shared" si="48"/>
        <v>35241</v>
      </c>
      <c r="O146" s="329">
        <f>35941-35241</f>
        <v>700</v>
      </c>
      <c r="P146" s="318">
        <f t="shared" si="44"/>
        <v>35941</v>
      </c>
      <c r="Q146" s="329"/>
      <c r="R146" s="318">
        <f t="shared" si="62"/>
        <v>35941</v>
      </c>
      <c r="S146" s="335"/>
      <c r="T146" s="318">
        <f t="shared" si="49"/>
        <v>35941</v>
      </c>
      <c r="U146" s="318">
        <f>36762-35941</f>
        <v>821</v>
      </c>
      <c r="V146" s="318">
        <f t="shared" si="63"/>
        <v>36762</v>
      </c>
      <c r="W146" s="329"/>
      <c r="X146" s="318">
        <f t="shared" si="64"/>
        <v>36762</v>
      </c>
      <c r="Y146" s="335"/>
      <c r="Z146" s="314">
        <f t="shared" si="53"/>
        <v>36762</v>
      </c>
      <c r="AA146" s="329"/>
      <c r="AB146" s="318">
        <f t="shared" si="66"/>
        <v>36762</v>
      </c>
      <c r="AC146" s="314">
        <f t="shared" si="59"/>
        <v>99.356756756756752</v>
      </c>
      <c r="AD146" s="399"/>
    </row>
    <row r="147" spans="1:30" s="7" customFormat="1">
      <c r="A147" s="396">
        <v>2</v>
      </c>
      <c r="B147" s="461" t="s">
        <v>656</v>
      </c>
      <c r="C147" s="396" t="s">
        <v>24</v>
      </c>
      <c r="D147" s="337">
        <v>5.0999999999999996</v>
      </c>
      <c r="E147" s="330"/>
      <c r="F147" s="314">
        <f t="shared" si="43"/>
        <v>0</v>
      </c>
      <c r="G147" s="329"/>
      <c r="H147" s="314">
        <f t="shared" si="46"/>
        <v>0</v>
      </c>
      <c r="I147" s="329"/>
      <c r="J147" s="314">
        <f t="shared" si="47"/>
        <v>0</v>
      </c>
      <c r="K147" s="329"/>
      <c r="L147" s="318"/>
      <c r="M147" s="335"/>
      <c r="N147" s="314">
        <f t="shared" si="48"/>
        <v>0</v>
      </c>
      <c r="O147" s="329"/>
      <c r="P147" s="317">
        <f t="shared" si="44"/>
        <v>0</v>
      </c>
      <c r="Q147" s="329"/>
      <c r="R147" s="318">
        <f t="shared" si="62"/>
        <v>0</v>
      </c>
      <c r="S147" s="338"/>
      <c r="T147" s="314">
        <f t="shared" si="49"/>
        <v>0</v>
      </c>
      <c r="U147" s="317"/>
      <c r="V147" s="317"/>
      <c r="W147" s="340"/>
      <c r="X147" s="318">
        <f t="shared" si="64"/>
        <v>0</v>
      </c>
      <c r="Y147" s="338"/>
      <c r="Z147" s="314">
        <f t="shared" si="53"/>
        <v>0</v>
      </c>
      <c r="AA147" s="340"/>
      <c r="AB147" s="314">
        <f t="shared" si="45"/>
        <v>0</v>
      </c>
      <c r="AC147" s="314">
        <f t="shared" si="59"/>
        <v>0</v>
      </c>
      <c r="AD147" s="402"/>
    </row>
    <row r="148" spans="1:30" s="7" customFormat="1">
      <c r="A148" s="396">
        <v>3</v>
      </c>
      <c r="B148" s="457" t="s">
        <v>657</v>
      </c>
      <c r="C148" s="462" t="s">
        <v>201</v>
      </c>
      <c r="D148" s="340">
        <v>341</v>
      </c>
      <c r="E148" s="335"/>
      <c r="F148" s="314">
        <f t="shared" si="43"/>
        <v>0</v>
      </c>
      <c r="G148" s="329"/>
      <c r="H148" s="314">
        <f t="shared" si="46"/>
        <v>0</v>
      </c>
      <c r="I148" s="329"/>
      <c r="J148" s="314">
        <f t="shared" si="47"/>
        <v>0</v>
      </c>
      <c r="K148" s="330"/>
      <c r="L148" s="314"/>
      <c r="M148" s="335"/>
      <c r="N148" s="314">
        <f t="shared" si="48"/>
        <v>0</v>
      </c>
      <c r="O148" s="329">
        <v>336.1</v>
      </c>
      <c r="P148" s="317">
        <f t="shared" si="44"/>
        <v>336.1</v>
      </c>
      <c r="Q148" s="329"/>
      <c r="R148" s="318">
        <f t="shared" si="62"/>
        <v>336.1</v>
      </c>
      <c r="S148" s="335"/>
      <c r="T148" s="314">
        <f t="shared" si="49"/>
        <v>336.1</v>
      </c>
      <c r="U148" s="318"/>
      <c r="V148" s="318">
        <f t="shared" si="63"/>
        <v>336.1</v>
      </c>
      <c r="W148" s="329"/>
      <c r="X148" s="318">
        <f t="shared" si="64"/>
        <v>336.1</v>
      </c>
      <c r="Y148" s="335"/>
      <c r="Z148" s="314">
        <f t="shared" si="53"/>
        <v>336.1</v>
      </c>
      <c r="AA148" s="329"/>
      <c r="AB148" s="314">
        <f t="shared" si="45"/>
        <v>336.1</v>
      </c>
      <c r="AC148" s="314">
        <f t="shared" si="59"/>
        <v>98.563049853372448</v>
      </c>
      <c r="AD148" s="463"/>
    </row>
    <row r="149" spans="1:30" s="7" customFormat="1">
      <c r="A149" s="462">
        <v>4</v>
      </c>
      <c r="B149" s="457" t="s">
        <v>203</v>
      </c>
      <c r="C149" s="462" t="s">
        <v>658</v>
      </c>
      <c r="D149" s="464">
        <v>2.89</v>
      </c>
      <c r="E149" s="330"/>
      <c r="F149" s="314">
        <f t="shared" si="43"/>
        <v>0</v>
      </c>
      <c r="G149" s="330"/>
      <c r="H149" s="314">
        <f t="shared" si="46"/>
        <v>0</v>
      </c>
      <c r="I149" s="330"/>
      <c r="J149" s="314">
        <f t="shared" si="47"/>
        <v>0</v>
      </c>
      <c r="K149" s="330"/>
      <c r="L149" s="314">
        <f t="shared" ref="L149:L206" si="67">IF(LEN($C149)=0," ",J149+K149)</f>
        <v>0</v>
      </c>
      <c r="M149" s="328"/>
      <c r="N149" s="314">
        <f t="shared" si="48"/>
        <v>0</v>
      </c>
      <c r="O149" s="330"/>
      <c r="P149" s="317">
        <f t="shared" si="44"/>
        <v>0</v>
      </c>
      <c r="Q149" s="330"/>
      <c r="R149" s="318">
        <f t="shared" si="62"/>
        <v>0</v>
      </c>
      <c r="S149" s="328"/>
      <c r="T149" s="314">
        <f t="shared" si="49"/>
        <v>0</v>
      </c>
      <c r="U149" s="314"/>
      <c r="V149" s="314">
        <f t="shared" ref="V149:V206" si="68">IF(LEN($C149)=0," ",T149+U149)</f>
        <v>0</v>
      </c>
      <c r="W149" s="330"/>
      <c r="X149" s="318">
        <f t="shared" si="64"/>
        <v>0</v>
      </c>
      <c r="Y149" s="328"/>
      <c r="Z149" s="314">
        <f t="shared" si="53"/>
        <v>0</v>
      </c>
      <c r="AA149" s="330"/>
      <c r="AB149" s="314">
        <f t="shared" si="45"/>
        <v>0</v>
      </c>
      <c r="AC149" s="314">
        <f t="shared" si="59"/>
        <v>0</v>
      </c>
      <c r="AD149" s="402"/>
    </row>
    <row r="150" spans="1:30" s="412" customFormat="1" ht="19.5">
      <c r="A150" s="465"/>
      <c r="B150" s="466" t="s">
        <v>659</v>
      </c>
      <c r="C150" s="467" t="str">
        <f>+C149</f>
        <v>Nghìn Tấn</v>
      </c>
      <c r="D150" s="468">
        <v>1.62</v>
      </c>
      <c r="E150" s="330"/>
      <c r="F150" s="314">
        <f t="shared" si="43"/>
        <v>0</v>
      </c>
      <c r="G150" s="330"/>
      <c r="H150" s="314">
        <f t="shared" si="46"/>
        <v>0</v>
      </c>
      <c r="I150" s="330"/>
      <c r="J150" s="314">
        <f t="shared" si="47"/>
        <v>0</v>
      </c>
      <c r="K150" s="330"/>
      <c r="L150" s="314">
        <f t="shared" si="67"/>
        <v>0</v>
      </c>
      <c r="M150" s="328"/>
      <c r="N150" s="314">
        <f t="shared" si="48"/>
        <v>0</v>
      </c>
      <c r="O150" s="330"/>
      <c r="P150" s="314">
        <f t="shared" si="44"/>
        <v>0</v>
      </c>
      <c r="Q150" s="330"/>
      <c r="R150" s="318">
        <f t="shared" si="62"/>
        <v>0</v>
      </c>
      <c r="S150" s="328"/>
      <c r="T150" s="314">
        <f t="shared" si="49"/>
        <v>0</v>
      </c>
      <c r="U150" s="314"/>
      <c r="V150" s="314">
        <f t="shared" si="68"/>
        <v>0</v>
      </c>
      <c r="W150" s="330"/>
      <c r="X150" s="318">
        <f t="shared" si="64"/>
        <v>0</v>
      </c>
      <c r="Y150" s="328"/>
      <c r="Z150" s="314">
        <f t="shared" si="53"/>
        <v>0</v>
      </c>
      <c r="AA150" s="330"/>
      <c r="AB150" s="314">
        <f t="shared" si="45"/>
        <v>0</v>
      </c>
      <c r="AC150" s="314">
        <f t="shared" si="59"/>
        <v>0</v>
      </c>
      <c r="AD150" s="411"/>
    </row>
    <row r="151" spans="1:30">
      <c r="A151" s="396" t="s">
        <v>186</v>
      </c>
      <c r="B151" s="397" t="s">
        <v>204</v>
      </c>
      <c r="C151" s="398"/>
      <c r="D151" s="399"/>
      <c r="E151" s="330"/>
      <c r="F151" s="314" t="str">
        <f t="shared" si="43"/>
        <v xml:space="preserve"> </v>
      </c>
      <c r="G151" s="330"/>
      <c r="H151" s="314" t="str">
        <f t="shared" si="46"/>
        <v xml:space="preserve"> </v>
      </c>
      <c r="I151" s="330"/>
      <c r="J151" s="314" t="str">
        <f t="shared" si="47"/>
        <v xml:space="preserve"> </v>
      </c>
      <c r="K151" s="330"/>
      <c r="L151" s="314" t="str">
        <f t="shared" si="67"/>
        <v xml:space="preserve"> </v>
      </c>
      <c r="M151" s="328"/>
      <c r="N151" s="314" t="str">
        <f t="shared" si="48"/>
        <v xml:space="preserve"> </v>
      </c>
      <c r="O151" s="330"/>
      <c r="P151" s="314" t="str">
        <f t="shared" si="44"/>
        <v xml:space="preserve"> </v>
      </c>
      <c r="Q151" s="330"/>
      <c r="R151" s="318" t="str">
        <f t="shared" si="62"/>
        <v xml:space="preserve"> </v>
      </c>
      <c r="S151" s="328"/>
      <c r="T151" s="314" t="str">
        <f t="shared" si="49"/>
        <v xml:space="preserve"> </v>
      </c>
      <c r="U151" s="314"/>
      <c r="V151" s="314" t="str">
        <f t="shared" si="68"/>
        <v xml:space="preserve"> </v>
      </c>
      <c r="W151" s="330"/>
      <c r="X151" s="318" t="str">
        <f t="shared" si="64"/>
        <v xml:space="preserve"> </v>
      </c>
      <c r="Y151" s="328"/>
      <c r="Z151" s="314" t="str">
        <f t="shared" si="53"/>
        <v xml:space="preserve"> </v>
      </c>
      <c r="AA151" s="330"/>
      <c r="AB151" s="314" t="str">
        <f t="shared" si="45"/>
        <v xml:space="preserve"> </v>
      </c>
      <c r="AC151" s="314"/>
      <c r="AD151" s="399"/>
    </row>
    <row r="152" spans="1:30">
      <c r="A152" s="450"/>
      <c r="B152" s="469" t="s">
        <v>661</v>
      </c>
      <c r="C152" s="450" t="s">
        <v>29</v>
      </c>
      <c r="D152" s="338">
        <v>193.9</v>
      </c>
      <c r="E152" s="328"/>
      <c r="F152" s="314">
        <v>193.9</v>
      </c>
      <c r="G152" s="330"/>
      <c r="H152" s="314">
        <f t="shared" si="46"/>
        <v>193.9</v>
      </c>
      <c r="I152" s="330"/>
      <c r="J152" s="314">
        <f t="shared" si="47"/>
        <v>193.9</v>
      </c>
      <c r="K152" s="330"/>
      <c r="L152" s="314">
        <v>193</v>
      </c>
      <c r="M152" s="328"/>
      <c r="N152" s="314">
        <f t="shared" si="48"/>
        <v>193</v>
      </c>
      <c r="O152" s="330"/>
      <c r="P152" s="314">
        <f t="shared" si="44"/>
        <v>193</v>
      </c>
      <c r="Q152" s="330"/>
      <c r="R152" s="318">
        <f t="shared" si="62"/>
        <v>193</v>
      </c>
      <c r="S152" s="328"/>
      <c r="T152" s="314">
        <f t="shared" si="49"/>
        <v>193</v>
      </c>
      <c r="U152" s="314"/>
      <c r="V152" s="314">
        <f t="shared" si="68"/>
        <v>193</v>
      </c>
      <c r="W152" s="330"/>
      <c r="X152" s="318">
        <f t="shared" si="64"/>
        <v>193</v>
      </c>
      <c r="Y152" s="328"/>
      <c r="Z152" s="314">
        <f t="shared" si="53"/>
        <v>193</v>
      </c>
      <c r="AA152" s="330"/>
      <c r="AB152" s="314">
        <v>193.9</v>
      </c>
      <c r="AC152" s="314">
        <f t="shared" si="59"/>
        <v>100</v>
      </c>
      <c r="AD152" s="399"/>
    </row>
    <row r="153" spans="1:30">
      <c r="A153" s="450"/>
      <c r="B153" s="469" t="s">
        <v>660</v>
      </c>
      <c r="C153" s="450" t="s">
        <v>157</v>
      </c>
      <c r="D153" s="338">
        <v>915</v>
      </c>
      <c r="E153" s="328"/>
      <c r="F153" s="314">
        <f t="shared" si="43"/>
        <v>0</v>
      </c>
      <c r="G153" s="330"/>
      <c r="H153" s="314">
        <f t="shared" si="46"/>
        <v>0</v>
      </c>
      <c r="I153" s="330"/>
      <c r="J153" s="314">
        <f t="shared" si="47"/>
        <v>0</v>
      </c>
      <c r="K153" s="330"/>
      <c r="L153" s="314">
        <f t="shared" si="67"/>
        <v>0</v>
      </c>
      <c r="M153" s="328"/>
      <c r="N153" s="314">
        <f t="shared" si="48"/>
        <v>0</v>
      </c>
      <c r="O153" s="330">
        <v>387.2</v>
      </c>
      <c r="P153" s="314">
        <f t="shared" si="44"/>
        <v>387.2</v>
      </c>
      <c r="Q153" s="330"/>
      <c r="R153" s="318">
        <f t="shared" si="62"/>
        <v>387.2</v>
      </c>
      <c r="S153" s="328"/>
      <c r="T153" s="314">
        <f t="shared" si="49"/>
        <v>387.2</v>
      </c>
      <c r="U153" s="314">
        <f>752.1-387.2</f>
        <v>364.90000000000003</v>
      </c>
      <c r="V153" s="314">
        <f t="shared" si="68"/>
        <v>752.1</v>
      </c>
      <c r="W153" s="330"/>
      <c r="X153" s="318">
        <f t="shared" si="64"/>
        <v>752.1</v>
      </c>
      <c r="Y153" s="328"/>
      <c r="Z153" s="314">
        <f t="shared" si="53"/>
        <v>752.1</v>
      </c>
      <c r="AA153" s="330"/>
      <c r="AB153" s="314">
        <f t="shared" si="45"/>
        <v>752.1</v>
      </c>
      <c r="AC153" s="314">
        <f t="shared" si="59"/>
        <v>82.1967213114754</v>
      </c>
      <c r="AD153" s="399"/>
    </row>
    <row r="154" spans="1:30" s="412" customFormat="1">
      <c r="A154" s="449"/>
      <c r="B154" s="470" t="s">
        <v>662</v>
      </c>
      <c r="C154" s="449" t="s">
        <v>157</v>
      </c>
      <c r="D154" s="334">
        <v>840</v>
      </c>
      <c r="E154" s="328"/>
      <c r="F154" s="314">
        <f t="shared" si="43"/>
        <v>0</v>
      </c>
      <c r="G154" s="330"/>
      <c r="H154" s="314">
        <f t="shared" si="46"/>
        <v>0</v>
      </c>
      <c r="I154" s="330"/>
      <c r="J154" s="314">
        <f t="shared" si="47"/>
        <v>0</v>
      </c>
      <c r="K154" s="330"/>
      <c r="L154" s="314">
        <f t="shared" si="67"/>
        <v>0</v>
      </c>
      <c r="M154" s="328"/>
      <c r="N154" s="314">
        <f t="shared" si="48"/>
        <v>0</v>
      </c>
      <c r="O154" s="330">
        <v>371</v>
      </c>
      <c r="P154" s="314">
        <f t="shared" si="44"/>
        <v>371</v>
      </c>
      <c r="Q154" s="330"/>
      <c r="R154" s="318">
        <f t="shared" si="62"/>
        <v>371</v>
      </c>
      <c r="S154" s="328"/>
      <c r="T154" s="314">
        <f t="shared" si="49"/>
        <v>371</v>
      </c>
      <c r="U154" s="314">
        <f>696.6-371</f>
        <v>325.60000000000002</v>
      </c>
      <c r="V154" s="314">
        <f t="shared" si="68"/>
        <v>696.6</v>
      </c>
      <c r="W154" s="330"/>
      <c r="X154" s="318">
        <f t="shared" si="64"/>
        <v>696.6</v>
      </c>
      <c r="Y154" s="328"/>
      <c r="Z154" s="314">
        <f t="shared" si="53"/>
        <v>696.6</v>
      </c>
      <c r="AA154" s="330"/>
      <c r="AB154" s="314">
        <f t="shared" si="45"/>
        <v>696.6</v>
      </c>
      <c r="AC154" s="314">
        <f t="shared" si="59"/>
        <v>82.928571428571431</v>
      </c>
      <c r="AD154" s="411"/>
    </row>
    <row r="155" spans="1:30" s="412" customFormat="1">
      <c r="A155" s="407"/>
      <c r="B155" s="471" t="s">
        <v>663</v>
      </c>
      <c r="C155" s="407" t="s">
        <v>157</v>
      </c>
      <c r="D155" s="331">
        <v>75</v>
      </c>
      <c r="E155" s="328"/>
      <c r="F155" s="314">
        <f t="shared" si="43"/>
        <v>0</v>
      </c>
      <c r="G155" s="330"/>
      <c r="H155" s="314">
        <f t="shared" si="46"/>
        <v>0</v>
      </c>
      <c r="I155" s="330"/>
      <c r="J155" s="314">
        <f t="shared" si="47"/>
        <v>0</v>
      </c>
      <c r="K155" s="330"/>
      <c r="L155" s="314">
        <f t="shared" si="67"/>
        <v>0</v>
      </c>
      <c r="M155" s="328"/>
      <c r="N155" s="314">
        <f t="shared" si="48"/>
        <v>0</v>
      </c>
      <c r="O155" s="330">
        <v>16.2</v>
      </c>
      <c r="P155" s="314">
        <f t="shared" si="44"/>
        <v>16.2</v>
      </c>
      <c r="Q155" s="330"/>
      <c r="R155" s="318">
        <f t="shared" si="62"/>
        <v>16.2</v>
      </c>
      <c r="S155" s="328"/>
      <c r="T155" s="314">
        <f t="shared" si="49"/>
        <v>16.2</v>
      </c>
      <c r="U155" s="314">
        <f>55.5-16.2</f>
        <v>39.299999999999997</v>
      </c>
      <c r="V155" s="314">
        <f t="shared" si="68"/>
        <v>55.5</v>
      </c>
      <c r="W155" s="330"/>
      <c r="X155" s="318">
        <f t="shared" si="64"/>
        <v>55.5</v>
      </c>
      <c r="Y155" s="328"/>
      <c r="Z155" s="314">
        <f t="shared" si="53"/>
        <v>55.5</v>
      </c>
      <c r="AA155" s="330"/>
      <c r="AB155" s="314">
        <f t="shared" si="45"/>
        <v>55.5</v>
      </c>
      <c r="AC155" s="314">
        <f t="shared" si="59"/>
        <v>74</v>
      </c>
      <c r="AD155" s="411"/>
    </row>
    <row r="156" spans="1:30" hidden="1">
      <c r="A156" s="453"/>
      <c r="B156" s="472" t="s">
        <v>801</v>
      </c>
      <c r="C156" s="453" t="s">
        <v>802</v>
      </c>
      <c r="D156" s="335"/>
      <c r="E156" s="328"/>
      <c r="F156" s="314">
        <f t="shared" si="43"/>
        <v>0</v>
      </c>
      <c r="G156" s="330"/>
      <c r="H156" s="314">
        <f t="shared" si="46"/>
        <v>0</v>
      </c>
      <c r="I156" s="330"/>
      <c r="J156" s="314">
        <f t="shared" si="47"/>
        <v>0</v>
      </c>
      <c r="K156" s="330"/>
      <c r="L156" s="314">
        <f t="shared" si="67"/>
        <v>0</v>
      </c>
      <c r="M156" s="328"/>
      <c r="N156" s="314">
        <f t="shared" si="48"/>
        <v>0</v>
      </c>
      <c r="O156" s="330"/>
      <c r="P156" s="314">
        <f t="shared" si="44"/>
        <v>0</v>
      </c>
      <c r="Q156" s="330"/>
      <c r="R156" s="318">
        <f t="shared" si="62"/>
        <v>0</v>
      </c>
      <c r="S156" s="328"/>
      <c r="T156" s="314">
        <f t="shared" si="49"/>
        <v>0</v>
      </c>
      <c r="U156" s="314"/>
      <c r="V156" s="314">
        <f t="shared" si="68"/>
        <v>0</v>
      </c>
      <c r="W156" s="330"/>
      <c r="X156" s="318">
        <f t="shared" si="64"/>
        <v>0</v>
      </c>
      <c r="Y156" s="328"/>
      <c r="Z156" s="314">
        <f t="shared" si="53"/>
        <v>0</v>
      </c>
      <c r="AA156" s="330"/>
      <c r="AB156" s="314">
        <f t="shared" si="45"/>
        <v>0</v>
      </c>
      <c r="AC156" s="314" t="e">
        <f t="shared" si="59"/>
        <v>#DIV/0!</v>
      </c>
      <c r="AD156" s="399"/>
    </row>
    <row r="157" spans="1:30">
      <c r="A157" s="453"/>
      <c r="B157" s="472" t="s">
        <v>891</v>
      </c>
      <c r="C157" s="453" t="s">
        <v>892</v>
      </c>
      <c r="D157" s="335">
        <v>1006</v>
      </c>
      <c r="E157" s="356"/>
      <c r="F157" s="314">
        <v>977</v>
      </c>
      <c r="G157" s="330"/>
      <c r="H157" s="314">
        <f t="shared" si="46"/>
        <v>977</v>
      </c>
      <c r="I157" s="330"/>
      <c r="J157" s="314">
        <f t="shared" si="47"/>
        <v>977</v>
      </c>
      <c r="K157" s="330"/>
      <c r="L157" s="314">
        <f t="shared" si="67"/>
        <v>977</v>
      </c>
      <c r="M157" s="328"/>
      <c r="N157" s="314">
        <f t="shared" si="48"/>
        <v>977</v>
      </c>
      <c r="O157" s="330">
        <v>1006</v>
      </c>
      <c r="P157" s="314">
        <f t="shared" si="44"/>
        <v>1983</v>
      </c>
      <c r="Q157" s="330"/>
      <c r="R157" s="318">
        <f t="shared" si="62"/>
        <v>1983</v>
      </c>
      <c r="S157" s="328"/>
      <c r="T157" s="314">
        <f t="shared" si="49"/>
        <v>1983</v>
      </c>
      <c r="U157" s="314"/>
      <c r="V157" s="314">
        <v>1006</v>
      </c>
      <c r="W157" s="330"/>
      <c r="X157" s="318">
        <f t="shared" si="64"/>
        <v>1006</v>
      </c>
      <c r="Y157" s="328"/>
      <c r="Z157" s="314">
        <f t="shared" si="53"/>
        <v>1006</v>
      </c>
      <c r="AA157" s="330"/>
      <c r="AB157" s="314">
        <f t="shared" si="45"/>
        <v>1006</v>
      </c>
      <c r="AC157" s="314">
        <f t="shared" si="59"/>
        <v>100</v>
      </c>
      <c r="AD157" s="399"/>
    </row>
    <row r="158" spans="1:30">
      <c r="A158" s="453"/>
      <c r="B158" s="472" t="s">
        <v>930</v>
      </c>
      <c r="C158" s="453" t="s">
        <v>892</v>
      </c>
      <c r="D158" s="335">
        <v>31</v>
      </c>
      <c r="E158" s="356"/>
      <c r="F158" s="314">
        <f t="shared" si="43"/>
        <v>0</v>
      </c>
      <c r="G158" s="330"/>
      <c r="H158" s="314">
        <f t="shared" si="46"/>
        <v>0</v>
      </c>
      <c r="I158" s="330"/>
      <c r="J158" s="314">
        <f t="shared" si="47"/>
        <v>0</v>
      </c>
      <c r="K158" s="330"/>
      <c r="L158" s="314"/>
      <c r="M158" s="328"/>
      <c r="N158" s="314">
        <f t="shared" si="48"/>
        <v>0</v>
      </c>
      <c r="O158" s="330">
        <v>31</v>
      </c>
      <c r="P158" s="314">
        <f t="shared" si="44"/>
        <v>31</v>
      </c>
      <c r="Q158" s="330"/>
      <c r="R158" s="318">
        <f t="shared" si="62"/>
        <v>31</v>
      </c>
      <c r="S158" s="328"/>
      <c r="T158" s="314"/>
      <c r="U158" s="314"/>
      <c r="V158" s="314">
        <f t="shared" si="68"/>
        <v>0</v>
      </c>
      <c r="W158" s="330"/>
      <c r="X158" s="318">
        <f t="shared" si="64"/>
        <v>0</v>
      </c>
      <c r="Y158" s="328"/>
      <c r="Z158" s="314">
        <f t="shared" si="53"/>
        <v>0</v>
      </c>
      <c r="AA158" s="330"/>
      <c r="AB158" s="314">
        <f t="shared" si="45"/>
        <v>0</v>
      </c>
      <c r="AC158" s="314">
        <f t="shared" si="59"/>
        <v>0</v>
      </c>
      <c r="AD158" s="399"/>
    </row>
    <row r="159" spans="1:30" s="412" customFormat="1">
      <c r="A159" s="407"/>
      <c r="B159" s="472" t="s">
        <v>803</v>
      </c>
      <c r="C159" s="407" t="s">
        <v>804</v>
      </c>
      <c r="D159" s="331">
        <v>108648</v>
      </c>
      <c r="E159" s="357"/>
      <c r="F159" s="314">
        <f t="shared" si="43"/>
        <v>0</v>
      </c>
      <c r="G159" s="330"/>
      <c r="H159" s="314">
        <f t="shared" si="46"/>
        <v>0</v>
      </c>
      <c r="I159" s="330"/>
      <c r="J159" s="314">
        <f t="shared" si="47"/>
        <v>0</v>
      </c>
      <c r="K159" s="330"/>
      <c r="L159" s="314">
        <f t="shared" si="67"/>
        <v>0</v>
      </c>
      <c r="M159" s="328"/>
      <c r="N159" s="314">
        <f t="shared" si="48"/>
        <v>0</v>
      </c>
      <c r="O159" s="329">
        <v>108648</v>
      </c>
      <c r="P159" s="318">
        <f t="shared" si="44"/>
        <v>108648</v>
      </c>
      <c r="Q159" s="330"/>
      <c r="R159" s="318">
        <f t="shared" si="62"/>
        <v>108648</v>
      </c>
      <c r="S159" s="328"/>
      <c r="T159" s="318">
        <f t="shared" si="49"/>
        <v>108648</v>
      </c>
      <c r="U159" s="318"/>
      <c r="V159" s="317">
        <f t="shared" si="68"/>
        <v>108648</v>
      </c>
      <c r="W159" s="330"/>
      <c r="X159" s="318">
        <f t="shared" si="64"/>
        <v>108648</v>
      </c>
      <c r="Y159" s="328"/>
      <c r="Z159" s="314">
        <f t="shared" si="53"/>
        <v>108648</v>
      </c>
      <c r="AA159" s="330"/>
      <c r="AB159" s="318">
        <f t="shared" si="45"/>
        <v>108648</v>
      </c>
      <c r="AC159" s="314">
        <f t="shared" si="59"/>
        <v>100</v>
      </c>
      <c r="AD159" s="411"/>
    </row>
    <row r="160" spans="1:30">
      <c r="A160" s="456" t="s">
        <v>191</v>
      </c>
      <c r="B160" s="473" t="s">
        <v>210</v>
      </c>
      <c r="C160" s="456"/>
      <c r="D160" s="399"/>
      <c r="E160" s="330"/>
      <c r="F160" s="314" t="str">
        <f t="shared" si="43"/>
        <v xml:space="preserve"> </v>
      </c>
      <c r="G160" s="330"/>
      <c r="H160" s="314" t="str">
        <f t="shared" si="46"/>
        <v xml:space="preserve"> </v>
      </c>
      <c r="I160" s="330"/>
      <c r="J160" s="314" t="str">
        <f t="shared" si="47"/>
        <v xml:space="preserve"> </v>
      </c>
      <c r="K160" s="330"/>
      <c r="L160" s="314" t="str">
        <f t="shared" si="67"/>
        <v xml:space="preserve"> </v>
      </c>
      <c r="M160" s="328"/>
      <c r="N160" s="314" t="str">
        <f t="shared" si="48"/>
        <v xml:space="preserve"> </v>
      </c>
      <c r="O160" s="330"/>
      <c r="P160" s="314" t="str">
        <f t="shared" si="44"/>
        <v xml:space="preserve"> </v>
      </c>
      <c r="Q160" s="330"/>
      <c r="R160" s="318" t="str">
        <f t="shared" si="62"/>
        <v xml:space="preserve"> </v>
      </c>
      <c r="S160" s="328"/>
      <c r="T160" s="314" t="str">
        <f t="shared" si="49"/>
        <v xml:space="preserve"> </v>
      </c>
      <c r="U160" s="314"/>
      <c r="V160" s="314" t="str">
        <f t="shared" si="68"/>
        <v xml:space="preserve"> </v>
      </c>
      <c r="W160" s="330"/>
      <c r="X160" s="318" t="str">
        <f t="shared" si="64"/>
        <v xml:space="preserve"> </v>
      </c>
      <c r="Y160" s="328"/>
      <c r="Z160" s="314" t="str">
        <f t="shared" si="53"/>
        <v xml:space="preserve"> </v>
      </c>
      <c r="AA160" s="330"/>
      <c r="AB160" s="314" t="str">
        <f t="shared" si="45"/>
        <v xml:space="preserve"> </v>
      </c>
      <c r="AC160" s="314"/>
      <c r="AD160" s="399"/>
    </row>
    <row r="161" spans="1:32" s="7" customFormat="1">
      <c r="A161" s="474">
        <v>1</v>
      </c>
      <c r="B161" s="475" t="s">
        <v>129</v>
      </c>
      <c r="C161" s="474" t="s">
        <v>24</v>
      </c>
      <c r="D161" s="330">
        <v>40.5</v>
      </c>
      <c r="E161" s="349"/>
      <c r="F161" s="314">
        <v>39</v>
      </c>
      <c r="G161" s="330"/>
      <c r="H161" s="314">
        <v>39.409999999999997</v>
      </c>
      <c r="I161" s="330"/>
      <c r="J161" s="314">
        <f t="shared" si="47"/>
        <v>39.409999999999997</v>
      </c>
      <c r="K161" s="330"/>
      <c r="L161" s="314">
        <v>39.409999999999997</v>
      </c>
      <c r="M161" s="328"/>
      <c r="N161" s="314">
        <f t="shared" si="48"/>
        <v>39.409999999999997</v>
      </c>
      <c r="O161" s="330"/>
      <c r="P161" s="314">
        <f t="shared" si="44"/>
        <v>39.409999999999997</v>
      </c>
      <c r="Q161" s="330"/>
      <c r="R161" s="314">
        <f t="shared" si="62"/>
        <v>39.409999999999997</v>
      </c>
      <c r="S161" s="328"/>
      <c r="T161" s="314">
        <f t="shared" si="49"/>
        <v>39.409999999999997</v>
      </c>
      <c r="U161" s="314"/>
      <c r="V161" s="314">
        <f t="shared" si="68"/>
        <v>39.409999999999997</v>
      </c>
      <c r="W161" s="330"/>
      <c r="X161" s="318">
        <f t="shared" si="64"/>
        <v>39.409999999999997</v>
      </c>
      <c r="Y161" s="328"/>
      <c r="Z161" s="314">
        <f t="shared" si="53"/>
        <v>39.409999999999997</v>
      </c>
      <c r="AA161" s="330"/>
      <c r="AB161" s="314">
        <v>39.409999999999997</v>
      </c>
      <c r="AC161" s="314">
        <f t="shared" si="59"/>
        <v>97.308641975308632</v>
      </c>
      <c r="AD161" s="402"/>
    </row>
    <row r="162" spans="1:32" s="7" customFormat="1">
      <c r="A162" s="474">
        <v>2</v>
      </c>
      <c r="B162" s="476" t="s">
        <v>940</v>
      </c>
      <c r="C162" s="477" t="s">
        <v>29</v>
      </c>
      <c r="D162" s="330">
        <v>35665.64</v>
      </c>
      <c r="E162" s="358"/>
      <c r="F162" s="316">
        <f t="shared" si="43"/>
        <v>0</v>
      </c>
      <c r="G162" s="330"/>
      <c r="H162" s="316">
        <f t="shared" si="46"/>
        <v>0</v>
      </c>
      <c r="I162" s="330"/>
      <c r="J162" s="316">
        <f t="shared" si="47"/>
        <v>0</v>
      </c>
      <c r="K162" s="330"/>
      <c r="L162" s="316">
        <f t="shared" si="67"/>
        <v>0</v>
      </c>
      <c r="M162" s="330"/>
      <c r="N162" s="316">
        <f t="shared" si="48"/>
        <v>0</v>
      </c>
      <c r="O162" s="330">
        <v>34678.5</v>
      </c>
      <c r="P162" s="316">
        <f t="shared" si="44"/>
        <v>34678.5</v>
      </c>
      <c r="Q162" s="330"/>
      <c r="R162" s="315">
        <f t="shared" si="62"/>
        <v>34678.5</v>
      </c>
      <c r="S162" s="328"/>
      <c r="T162" s="316">
        <f t="shared" si="49"/>
        <v>34678.5</v>
      </c>
      <c r="U162" s="316"/>
      <c r="V162" s="316">
        <f t="shared" si="68"/>
        <v>34678.5</v>
      </c>
      <c r="W162" s="330"/>
      <c r="X162" s="315">
        <f t="shared" si="64"/>
        <v>34678.5</v>
      </c>
      <c r="Y162" s="330"/>
      <c r="Z162" s="316">
        <f t="shared" si="53"/>
        <v>34678.5</v>
      </c>
      <c r="AA162" s="330"/>
      <c r="AB162" s="316">
        <f t="shared" si="45"/>
        <v>34678.5</v>
      </c>
      <c r="AC162" s="316">
        <f t="shared" si="59"/>
        <v>97.232238086853343</v>
      </c>
      <c r="AD162" s="402"/>
      <c r="AF162" s="459"/>
    </row>
    <row r="163" spans="1:32" s="412" customFormat="1" ht="19.5">
      <c r="A163" s="478"/>
      <c r="B163" s="479" t="s">
        <v>941</v>
      </c>
      <c r="C163" s="480" t="s">
        <v>29</v>
      </c>
      <c r="D163" s="331">
        <v>100</v>
      </c>
      <c r="E163" s="330"/>
      <c r="F163" s="314">
        <f t="shared" si="43"/>
        <v>0</v>
      </c>
      <c r="G163" s="330"/>
      <c r="H163" s="314">
        <f t="shared" si="46"/>
        <v>0</v>
      </c>
      <c r="I163" s="330"/>
      <c r="J163" s="314">
        <f t="shared" si="47"/>
        <v>0</v>
      </c>
      <c r="K163" s="330"/>
      <c r="L163" s="314">
        <f t="shared" si="67"/>
        <v>0</v>
      </c>
      <c r="M163" s="328"/>
      <c r="N163" s="314">
        <f t="shared" si="48"/>
        <v>0</v>
      </c>
      <c r="O163" s="330"/>
      <c r="P163" s="314">
        <f t="shared" si="44"/>
        <v>0</v>
      </c>
      <c r="Q163" s="330"/>
      <c r="R163" s="318">
        <f t="shared" si="62"/>
        <v>0</v>
      </c>
      <c r="S163" s="328"/>
      <c r="T163" s="314">
        <f t="shared" si="49"/>
        <v>0</v>
      </c>
      <c r="U163" s="314"/>
      <c r="V163" s="314">
        <f t="shared" si="68"/>
        <v>0</v>
      </c>
      <c r="W163" s="330"/>
      <c r="X163" s="318">
        <f t="shared" si="64"/>
        <v>0</v>
      </c>
      <c r="Y163" s="328"/>
      <c r="Z163" s="314">
        <f t="shared" si="53"/>
        <v>0</v>
      </c>
      <c r="AA163" s="330"/>
      <c r="AB163" s="314">
        <f t="shared" si="45"/>
        <v>0</v>
      </c>
      <c r="AC163" s="316">
        <f t="shared" si="59"/>
        <v>0</v>
      </c>
      <c r="AD163" s="411"/>
      <c r="AF163" s="415"/>
    </row>
    <row r="164" spans="1:32" hidden="1">
      <c r="A164" s="481"/>
      <c r="B164" s="482" t="s">
        <v>664</v>
      </c>
      <c r="C164" s="480" t="s">
        <v>29</v>
      </c>
      <c r="D164" s="335"/>
      <c r="E164" s="330"/>
      <c r="F164" s="314">
        <f t="shared" si="43"/>
        <v>0</v>
      </c>
      <c r="G164" s="330"/>
      <c r="H164" s="314">
        <f t="shared" si="46"/>
        <v>0</v>
      </c>
      <c r="I164" s="330"/>
      <c r="J164" s="314">
        <f t="shared" si="47"/>
        <v>0</v>
      </c>
      <c r="K164" s="330"/>
      <c r="L164" s="314">
        <f t="shared" si="67"/>
        <v>0</v>
      </c>
      <c r="M164" s="328"/>
      <c r="N164" s="314">
        <f t="shared" si="48"/>
        <v>0</v>
      </c>
      <c r="O164" s="330"/>
      <c r="P164" s="314">
        <f t="shared" si="44"/>
        <v>0</v>
      </c>
      <c r="Q164" s="330"/>
      <c r="R164" s="318">
        <f t="shared" si="62"/>
        <v>0</v>
      </c>
      <c r="S164" s="330"/>
      <c r="T164" s="314">
        <f t="shared" si="49"/>
        <v>0</v>
      </c>
      <c r="U164" s="314"/>
      <c r="V164" s="314">
        <f t="shared" si="68"/>
        <v>0</v>
      </c>
      <c r="W164" s="330"/>
      <c r="X164" s="318">
        <f t="shared" si="64"/>
        <v>0</v>
      </c>
      <c r="Y164" s="328"/>
      <c r="Z164" s="314">
        <f t="shared" si="53"/>
        <v>0</v>
      </c>
      <c r="AA164" s="330"/>
      <c r="AB164" s="314">
        <f t="shared" si="45"/>
        <v>0</v>
      </c>
      <c r="AC164" s="316" t="e">
        <f t="shared" si="59"/>
        <v>#DIV/0!</v>
      </c>
      <c r="AD164" s="399"/>
    </row>
    <row r="165" spans="1:32" hidden="1">
      <c r="A165" s="481"/>
      <c r="B165" s="482" t="s">
        <v>665</v>
      </c>
      <c r="C165" s="480" t="s">
        <v>29</v>
      </c>
      <c r="D165" s="335"/>
      <c r="E165" s="330"/>
      <c r="F165" s="314">
        <f t="shared" si="43"/>
        <v>0</v>
      </c>
      <c r="G165" s="330"/>
      <c r="H165" s="314">
        <f t="shared" si="46"/>
        <v>0</v>
      </c>
      <c r="I165" s="330"/>
      <c r="J165" s="314">
        <f t="shared" si="47"/>
        <v>0</v>
      </c>
      <c r="K165" s="330"/>
      <c r="L165" s="314">
        <f t="shared" si="67"/>
        <v>0</v>
      </c>
      <c r="M165" s="328"/>
      <c r="N165" s="314">
        <f t="shared" si="48"/>
        <v>0</v>
      </c>
      <c r="O165" s="330"/>
      <c r="P165" s="314">
        <f t="shared" si="44"/>
        <v>0</v>
      </c>
      <c r="Q165" s="330"/>
      <c r="R165" s="318">
        <f t="shared" si="62"/>
        <v>0</v>
      </c>
      <c r="S165" s="330"/>
      <c r="T165" s="314">
        <f t="shared" si="49"/>
        <v>0</v>
      </c>
      <c r="U165" s="314"/>
      <c r="V165" s="314">
        <f t="shared" si="68"/>
        <v>0</v>
      </c>
      <c r="W165" s="330"/>
      <c r="X165" s="318">
        <f t="shared" si="64"/>
        <v>0</v>
      </c>
      <c r="Y165" s="328"/>
      <c r="Z165" s="314">
        <f t="shared" si="53"/>
        <v>0</v>
      </c>
      <c r="AA165" s="330"/>
      <c r="AB165" s="314">
        <f t="shared" si="45"/>
        <v>0</v>
      </c>
      <c r="AC165" s="316" t="e">
        <f t="shared" si="59"/>
        <v>#DIV/0!</v>
      </c>
      <c r="AD165" s="399"/>
    </row>
    <row r="166" spans="1:32" hidden="1">
      <c r="A166" s="481"/>
      <c r="B166" s="482" t="s">
        <v>942</v>
      </c>
      <c r="C166" s="480" t="s">
        <v>29</v>
      </c>
      <c r="D166" s="339"/>
      <c r="E166" s="330"/>
      <c r="F166" s="314">
        <f t="shared" si="43"/>
        <v>0</v>
      </c>
      <c r="G166" s="330"/>
      <c r="H166" s="314">
        <f t="shared" si="46"/>
        <v>0</v>
      </c>
      <c r="I166" s="330"/>
      <c r="J166" s="314">
        <f t="shared" si="47"/>
        <v>0</v>
      </c>
      <c r="K166" s="330"/>
      <c r="L166" s="314">
        <f t="shared" si="67"/>
        <v>0</v>
      </c>
      <c r="M166" s="328"/>
      <c r="N166" s="314">
        <f t="shared" si="48"/>
        <v>0</v>
      </c>
      <c r="O166" s="330"/>
      <c r="P166" s="314">
        <f t="shared" si="44"/>
        <v>0</v>
      </c>
      <c r="Q166" s="330"/>
      <c r="R166" s="318">
        <f t="shared" si="62"/>
        <v>0</v>
      </c>
      <c r="S166" s="330"/>
      <c r="T166" s="314">
        <f t="shared" si="49"/>
        <v>0</v>
      </c>
      <c r="U166" s="314"/>
      <c r="V166" s="314">
        <f t="shared" si="68"/>
        <v>0</v>
      </c>
      <c r="W166" s="330"/>
      <c r="X166" s="318">
        <f t="shared" si="64"/>
        <v>0</v>
      </c>
      <c r="Y166" s="328"/>
      <c r="Z166" s="314">
        <f t="shared" si="53"/>
        <v>0</v>
      </c>
      <c r="AA166" s="330"/>
      <c r="AB166" s="314">
        <f t="shared" si="45"/>
        <v>0</v>
      </c>
      <c r="AC166" s="316" t="e">
        <f t="shared" si="59"/>
        <v>#DIV/0!</v>
      </c>
      <c r="AD166" s="399"/>
    </row>
    <row r="167" spans="1:32">
      <c r="A167" s="481"/>
      <c r="B167" s="479" t="s">
        <v>943</v>
      </c>
      <c r="C167" s="480" t="s">
        <v>29</v>
      </c>
      <c r="D167" s="335">
        <v>280</v>
      </c>
      <c r="E167" s="330"/>
      <c r="F167" s="314">
        <f t="shared" si="43"/>
        <v>0</v>
      </c>
      <c r="G167" s="330"/>
      <c r="H167" s="314">
        <f t="shared" si="46"/>
        <v>0</v>
      </c>
      <c r="I167" s="330"/>
      <c r="J167" s="314">
        <f t="shared" si="47"/>
        <v>0</v>
      </c>
      <c r="K167" s="330"/>
      <c r="L167" s="314">
        <f t="shared" si="67"/>
        <v>0</v>
      </c>
      <c r="M167" s="328"/>
      <c r="N167" s="314">
        <f t="shared" si="48"/>
        <v>0</v>
      </c>
      <c r="O167" s="330">
        <v>10</v>
      </c>
      <c r="P167" s="314">
        <f t="shared" si="44"/>
        <v>10</v>
      </c>
      <c r="Q167" s="330">
        <v>40</v>
      </c>
      <c r="R167" s="318">
        <f t="shared" si="62"/>
        <v>50</v>
      </c>
      <c r="S167" s="330"/>
      <c r="T167" s="318">
        <f t="shared" si="49"/>
        <v>50</v>
      </c>
      <c r="U167" s="314">
        <f>95.79-50</f>
        <v>45.790000000000006</v>
      </c>
      <c r="V167" s="314">
        <f t="shared" si="68"/>
        <v>95.79</v>
      </c>
      <c r="W167" s="330"/>
      <c r="X167" s="318">
        <f t="shared" si="64"/>
        <v>95.79</v>
      </c>
      <c r="Y167" s="328"/>
      <c r="Z167" s="314">
        <f t="shared" si="53"/>
        <v>95.79</v>
      </c>
      <c r="AA167" s="330"/>
      <c r="AB167" s="318">
        <f t="shared" si="45"/>
        <v>95.79</v>
      </c>
      <c r="AC167" s="314">
        <f t="shared" si="59"/>
        <v>34.210714285714289</v>
      </c>
      <c r="AD167" s="399"/>
    </row>
    <row r="168" spans="1:32">
      <c r="A168" s="483"/>
      <c r="B168" s="479" t="s">
        <v>944</v>
      </c>
      <c r="C168" s="480" t="s">
        <v>29</v>
      </c>
      <c r="D168" s="484">
        <v>90</v>
      </c>
      <c r="E168" s="330"/>
      <c r="F168" s="314">
        <f t="shared" si="43"/>
        <v>0</v>
      </c>
      <c r="G168" s="330"/>
      <c r="H168" s="314">
        <f t="shared" si="46"/>
        <v>0</v>
      </c>
      <c r="I168" s="330"/>
      <c r="J168" s="314">
        <f t="shared" si="47"/>
        <v>0</v>
      </c>
      <c r="K168" s="330"/>
      <c r="L168" s="314">
        <f t="shared" si="67"/>
        <v>0</v>
      </c>
      <c r="M168" s="328"/>
      <c r="N168" s="314">
        <f t="shared" si="48"/>
        <v>0</v>
      </c>
      <c r="O168" s="330"/>
      <c r="P168" s="314">
        <f t="shared" si="44"/>
        <v>0</v>
      </c>
      <c r="Q168" s="330"/>
      <c r="R168" s="318">
        <f>IF(LEN($C168)=0," ",P168+Q168)</f>
        <v>0</v>
      </c>
      <c r="S168" s="329"/>
      <c r="T168" s="318">
        <f t="shared" si="49"/>
        <v>0</v>
      </c>
      <c r="U168" s="314">
        <v>91.51</v>
      </c>
      <c r="V168" s="314">
        <f t="shared" si="68"/>
        <v>91.51</v>
      </c>
      <c r="W168" s="329"/>
      <c r="X168" s="314">
        <f t="shared" si="64"/>
        <v>91.51</v>
      </c>
      <c r="Y168" s="335"/>
      <c r="Z168" s="318">
        <f t="shared" si="53"/>
        <v>91.51</v>
      </c>
      <c r="AA168" s="329"/>
      <c r="AB168" s="318">
        <f t="shared" si="45"/>
        <v>91.51</v>
      </c>
      <c r="AC168" s="314">
        <f t="shared" si="59"/>
        <v>101.67777777777778</v>
      </c>
      <c r="AD168" s="399"/>
    </row>
    <row r="169" spans="1:32" s="412" customFormat="1">
      <c r="A169" s="483"/>
      <c r="B169" s="479" t="s">
        <v>945</v>
      </c>
      <c r="C169" s="480" t="s">
        <v>34</v>
      </c>
      <c r="D169" s="331">
        <v>250</v>
      </c>
      <c r="E169" s="330"/>
      <c r="F169" s="314">
        <f t="shared" si="43"/>
        <v>0</v>
      </c>
      <c r="G169" s="330"/>
      <c r="H169" s="314">
        <f t="shared" si="46"/>
        <v>0</v>
      </c>
      <c r="I169" s="330"/>
      <c r="J169" s="314">
        <f t="shared" si="47"/>
        <v>0</v>
      </c>
      <c r="K169" s="330"/>
      <c r="L169" s="314">
        <f t="shared" si="67"/>
        <v>0</v>
      </c>
      <c r="M169" s="328"/>
      <c r="N169" s="314">
        <f t="shared" si="48"/>
        <v>0</v>
      </c>
      <c r="O169" s="330">
        <v>10</v>
      </c>
      <c r="P169" s="314">
        <f t="shared" si="44"/>
        <v>10</v>
      </c>
      <c r="Q169" s="330">
        <v>40</v>
      </c>
      <c r="R169" s="318">
        <f t="shared" ref="R169:R177" si="69">IF(LEN($C169)=0," ",P169+Q169)</f>
        <v>50</v>
      </c>
      <c r="S169" s="329"/>
      <c r="T169" s="318">
        <f t="shared" si="49"/>
        <v>50</v>
      </c>
      <c r="U169" s="314">
        <v>200</v>
      </c>
      <c r="V169" s="314">
        <f t="shared" si="68"/>
        <v>250</v>
      </c>
      <c r="W169" s="329"/>
      <c r="X169" s="318">
        <f t="shared" si="64"/>
        <v>250</v>
      </c>
      <c r="Y169" s="335"/>
      <c r="Z169" s="318">
        <f t="shared" si="53"/>
        <v>250</v>
      </c>
      <c r="AA169" s="329"/>
      <c r="AB169" s="318">
        <f t="shared" si="45"/>
        <v>250</v>
      </c>
      <c r="AC169" s="314">
        <f t="shared" si="59"/>
        <v>100</v>
      </c>
      <c r="AD169" s="411"/>
      <c r="AF169" s="415"/>
    </row>
    <row r="170" spans="1:32" s="412" customFormat="1" ht="37.5">
      <c r="A170" s="483"/>
      <c r="B170" s="479" t="s">
        <v>946</v>
      </c>
      <c r="C170" s="480" t="s">
        <v>34</v>
      </c>
      <c r="D170" s="331">
        <v>10</v>
      </c>
      <c r="E170" s="330"/>
      <c r="F170" s="314"/>
      <c r="G170" s="330"/>
      <c r="H170" s="314"/>
      <c r="I170" s="330"/>
      <c r="J170" s="314"/>
      <c r="K170" s="330"/>
      <c r="L170" s="314"/>
      <c r="M170" s="328"/>
      <c r="N170" s="314"/>
      <c r="O170" s="330"/>
      <c r="P170" s="314"/>
      <c r="Q170" s="330"/>
      <c r="R170" s="314"/>
      <c r="S170" s="330"/>
      <c r="T170" s="314"/>
      <c r="U170" s="314"/>
      <c r="V170" s="314"/>
      <c r="W170" s="330"/>
      <c r="X170" s="318"/>
      <c r="Y170" s="328"/>
      <c r="Z170" s="314"/>
      <c r="AA170" s="330"/>
      <c r="AB170" s="314"/>
      <c r="AC170" s="314"/>
      <c r="AD170" s="411"/>
      <c r="AF170" s="415"/>
    </row>
    <row r="171" spans="1:32" s="412" customFormat="1">
      <c r="A171" s="483"/>
      <c r="B171" s="479" t="s">
        <v>947</v>
      </c>
      <c r="C171" s="480" t="s">
        <v>34</v>
      </c>
      <c r="D171" s="331">
        <v>30</v>
      </c>
      <c r="E171" s="330"/>
      <c r="F171" s="314"/>
      <c r="G171" s="330"/>
      <c r="H171" s="314"/>
      <c r="I171" s="330"/>
      <c r="J171" s="314"/>
      <c r="K171" s="330"/>
      <c r="L171" s="314"/>
      <c r="M171" s="328"/>
      <c r="N171" s="314"/>
      <c r="O171" s="328"/>
      <c r="P171" s="314"/>
      <c r="Q171" s="330"/>
      <c r="R171" s="314"/>
      <c r="S171" s="330"/>
      <c r="T171" s="314"/>
      <c r="U171" s="314">
        <v>60</v>
      </c>
      <c r="V171" s="314">
        <v>60</v>
      </c>
      <c r="W171" s="330"/>
      <c r="X171" s="318">
        <v>60</v>
      </c>
      <c r="Y171" s="328"/>
      <c r="Z171" s="314"/>
      <c r="AA171" s="330"/>
      <c r="AB171" s="314"/>
      <c r="AC171" s="314"/>
      <c r="AD171" s="411"/>
      <c r="AF171" s="415"/>
    </row>
    <row r="172" spans="1:32" s="421" customFormat="1" ht="19.5">
      <c r="A172" s="478" t="s">
        <v>234</v>
      </c>
      <c r="B172" s="485" t="s">
        <v>666</v>
      </c>
      <c r="C172" s="441" t="s">
        <v>29</v>
      </c>
      <c r="D172" s="376">
        <v>29435.69</v>
      </c>
      <c r="E172" s="330"/>
      <c r="F172" s="314">
        <f t="shared" si="43"/>
        <v>0</v>
      </c>
      <c r="G172" s="330"/>
      <c r="H172" s="314">
        <f t="shared" si="46"/>
        <v>0</v>
      </c>
      <c r="I172" s="330"/>
      <c r="J172" s="314">
        <f t="shared" si="47"/>
        <v>0</v>
      </c>
      <c r="K172" s="330"/>
      <c r="L172" s="314">
        <f t="shared" si="67"/>
        <v>0</v>
      </c>
      <c r="M172" s="328"/>
      <c r="N172" s="314">
        <f t="shared" si="48"/>
        <v>0</v>
      </c>
      <c r="O172" s="328">
        <v>28730.3</v>
      </c>
      <c r="P172" s="314">
        <f t="shared" si="44"/>
        <v>28730.3</v>
      </c>
      <c r="Q172" s="330"/>
      <c r="R172" s="314">
        <f t="shared" si="69"/>
        <v>28730.3</v>
      </c>
      <c r="S172" s="330"/>
      <c r="T172" s="314">
        <f t="shared" ref="T172:T206" si="70">IF(LEN($C172)=0," ",R172+S172)</f>
        <v>28730.3</v>
      </c>
      <c r="U172" s="314"/>
      <c r="V172" s="314">
        <f t="shared" si="68"/>
        <v>28730.3</v>
      </c>
      <c r="W172" s="330"/>
      <c r="X172" s="318">
        <f t="shared" si="64"/>
        <v>28730.3</v>
      </c>
      <c r="Y172" s="328"/>
      <c r="Z172" s="314">
        <f t="shared" si="53"/>
        <v>28730.3</v>
      </c>
      <c r="AA172" s="330"/>
      <c r="AB172" s="314">
        <f t="shared" si="45"/>
        <v>28730.3</v>
      </c>
      <c r="AC172" s="314">
        <f t="shared" si="59"/>
        <v>97.603623356544389</v>
      </c>
      <c r="AD172" s="420"/>
      <c r="AE172" s="442"/>
    </row>
    <row r="173" spans="1:32">
      <c r="A173" s="481"/>
      <c r="B173" s="486" t="s">
        <v>664</v>
      </c>
      <c r="C173" s="487" t="s">
        <v>29</v>
      </c>
      <c r="D173" s="338">
        <v>9537.75</v>
      </c>
      <c r="E173" s="328"/>
      <c r="F173" s="314">
        <f t="shared" si="43"/>
        <v>0</v>
      </c>
      <c r="G173" s="330"/>
      <c r="H173" s="314">
        <f t="shared" si="46"/>
        <v>0</v>
      </c>
      <c r="I173" s="330"/>
      <c r="J173" s="314">
        <f t="shared" si="47"/>
        <v>0</v>
      </c>
      <c r="K173" s="330"/>
      <c r="L173" s="314">
        <f t="shared" si="67"/>
        <v>0</v>
      </c>
      <c r="M173" s="328"/>
      <c r="N173" s="314">
        <f t="shared" si="48"/>
        <v>0</v>
      </c>
      <c r="O173" s="328">
        <v>9555.7000000000007</v>
      </c>
      <c r="P173" s="314">
        <f t="shared" si="44"/>
        <v>9555.7000000000007</v>
      </c>
      <c r="Q173" s="330"/>
      <c r="R173" s="314">
        <f t="shared" si="69"/>
        <v>9555.7000000000007</v>
      </c>
      <c r="S173" s="330"/>
      <c r="T173" s="314">
        <f t="shared" si="70"/>
        <v>9555.7000000000007</v>
      </c>
      <c r="U173" s="314"/>
      <c r="V173" s="314">
        <f t="shared" si="68"/>
        <v>9555.7000000000007</v>
      </c>
      <c r="W173" s="330"/>
      <c r="X173" s="318">
        <f t="shared" si="64"/>
        <v>9555.7000000000007</v>
      </c>
      <c r="Y173" s="328"/>
      <c r="Z173" s="314">
        <f t="shared" si="53"/>
        <v>9555.7000000000007</v>
      </c>
      <c r="AA173" s="330"/>
      <c r="AB173" s="314">
        <f t="shared" si="45"/>
        <v>9555.7000000000007</v>
      </c>
      <c r="AC173" s="314">
        <f t="shared" si="59"/>
        <v>100.18819952294828</v>
      </c>
      <c r="AD173" s="399"/>
      <c r="AF173" s="488"/>
    </row>
    <row r="174" spans="1:32" s="421" customFormat="1" ht="19.5">
      <c r="A174" s="481"/>
      <c r="B174" s="486" t="s">
        <v>665</v>
      </c>
      <c r="C174" s="487" t="s">
        <v>29</v>
      </c>
      <c r="D174" s="359">
        <v>19897.939999999999</v>
      </c>
      <c r="E174" s="328"/>
      <c r="F174" s="314">
        <f t="shared" si="43"/>
        <v>0</v>
      </c>
      <c r="G174" s="330"/>
      <c r="H174" s="314">
        <f t="shared" si="46"/>
        <v>0</v>
      </c>
      <c r="I174" s="330"/>
      <c r="J174" s="314">
        <f t="shared" si="47"/>
        <v>0</v>
      </c>
      <c r="K174" s="330"/>
      <c r="L174" s="314">
        <f t="shared" si="67"/>
        <v>0</v>
      </c>
      <c r="M174" s="328"/>
      <c r="N174" s="314">
        <f t="shared" si="48"/>
        <v>0</v>
      </c>
      <c r="O174" s="328">
        <v>19174.599999999999</v>
      </c>
      <c r="P174" s="314">
        <f t="shared" si="44"/>
        <v>19174.599999999999</v>
      </c>
      <c r="Q174" s="330"/>
      <c r="R174" s="314">
        <f t="shared" si="69"/>
        <v>19174.599999999999</v>
      </c>
      <c r="S174" s="330"/>
      <c r="T174" s="314">
        <f t="shared" si="70"/>
        <v>19174.599999999999</v>
      </c>
      <c r="U174" s="314"/>
      <c r="V174" s="314">
        <f t="shared" si="68"/>
        <v>19174.599999999999</v>
      </c>
      <c r="W174" s="330"/>
      <c r="X174" s="318">
        <f t="shared" si="64"/>
        <v>19174.599999999999</v>
      </c>
      <c r="Y174" s="328"/>
      <c r="Z174" s="314">
        <f t="shared" si="53"/>
        <v>19174.599999999999</v>
      </c>
      <c r="AA174" s="330"/>
      <c r="AB174" s="314">
        <f t="shared" si="45"/>
        <v>19174.599999999999</v>
      </c>
      <c r="AC174" s="314">
        <f t="shared" si="59"/>
        <v>96.364749315758317</v>
      </c>
      <c r="AD174" s="420"/>
      <c r="AF174" s="437"/>
    </row>
    <row r="175" spans="1:32" s="421" customFormat="1" ht="19.5">
      <c r="A175" s="478" t="s">
        <v>235</v>
      </c>
      <c r="B175" s="485" t="s">
        <v>667</v>
      </c>
      <c r="C175" s="441" t="s">
        <v>29</v>
      </c>
      <c r="D175" s="359">
        <v>5215.45</v>
      </c>
      <c r="E175" s="330"/>
      <c r="F175" s="314">
        <f t="shared" si="43"/>
        <v>0</v>
      </c>
      <c r="G175" s="330"/>
      <c r="H175" s="314">
        <f t="shared" si="46"/>
        <v>0</v>
      </c>
      <c r="I175" s="330"/>
      <c r="J175" s="314">
        <f t="shared" si="47"/>
        <v>0</v>
      </c>
      <c r="K175" s="330"/>
      <c r="L175" s="314">
        <f t="shared" si="67"/>
        <v>0</v>
      </c>
      <c r="M175" s="328"/>
      <c r="N175" s="314">
        <f t="shared" si="48"/>
        <v>0</v>
      </c>
      <c r="O175" s="328">
        <v>4933.7</v>
      </c>
      <c r="P175" s="314">
        <f t="shared" si="44"/>
        <v>4933.7</v>
      </c>
      <c r="Q175" s="330"/>
      <c r="R175" s="314">
        <f t="shared" si="69"/>
        <v>4933.7</v>
      </c>
      <c r="S175" s="330"/>
      <c r="T175" s="314">
        <f t="shared" si="70"/>
        <v>4933.7</v>
      </c>
      <c r="U175" s="314"/>
      <c r="V175" s="314">
        <f t="shared" si="68"/>
        <v>4933.7</v>
      </c>
      <c r="W175" s="330"/>
      <c r="X175" s="318">
        <f t="shared" si="64"/>
        <v>4933.7</v>
      </c>
      <c r="Y175" s="328"/>
      <c r="Z175" s="314">
        <f t="shared" si="53"/>
        <v>4933.7</v>
      </c>
      <c r="AA175" s="330"/>
      <c r="AB175" s="314">
        <f t="shared" si="45"/>
        <v>4933.7</v>
      </c>
      <c r="AC175" s="314">
        <f t="shared" si="59"/>
        <v>94.597781591233741</v>
      </c>
      <c r="AD175" s="420"/>
      <c r="AE175" s="489"/>
      <c r="AF175" s="437"/>
    </row>
    <row r="176" spans="1:32">
      <c r="A176" s="481"/>
      <c r="B176" s="486" t="s">
        <v>665</v>
      </c>
      <c r="C176" s="487" t="s">
        <v>29</v>
      </c>
      <c r="D176" s="338">
        <v>4749.7299999999996</v>
      </c>
      <c r="E176" s="328"/>
      <c r="F176" s="314">
        <f t="shared" si="43"/>
        <v>0</v>
      </c>
      <c r="G176" s="330"/>
      <c r="H176" s="314">
        <f t="shared" si="46"/>
        <v>0</v>
      </c>
      <c r="I176" s="330"/>
      <c r="J176" s="314">
        <f t="shared" si="47"/>
        <v>0</v>
      </c>
      <c r="K176" s="330"/>
      <c r="L176" s="314">
        <f t="shared" si="67"/>
        <v>0</v>
      </c>
      <c r="M176" s="328"/>
      <c r="N176" s="314">
        <f t="shared" si="48"/>
        <v>0</v>
      </c>
      <c r="O176" s="328">
        <v>4461.5</v>
      </c>
      <c r="P176" s="314">
        <f t="shared" si="44"/>
        <v>4461.5</v>
      </c>
      <c r="Q176" s="330"/>
      <c r="R176" s="314">
        <f t="shared" si="69"/>
        <v>4461.5</v>
      </c>
      <c r="S176" s="330"/>
      <c r="T176" s="314">
        <f t="shared" si="70"/>
        <v>4461.5</v>
      </c>
      <c r="U176" s="314"/>
      <c r="V176" s="314">
        <f t="shared" si="68"/>
        <v>4461.5</v>
      </c>
      <c r="W176" s="330"/>
      <c r="X176" s="318">
        <f t="shared" si="64"/>
        <v>4461.5</v>
      </c>
      <c r="Y176" s="328"/>
      <c r="Z176" s="314">
        <f t="shared" si="53"/>
        <v>4461.5</v>
      </c>
      <c r="AA176" s="330"/>
      <c r="AB176" s="314">
        <f t="shared" si="45"/>
        <v>4461.5</v>
      </c>
      <c r="AC176" s="314">
        <f t="shared" si="59"/>
        <v>93.931655062498294</v>
      </c>
      <c r="AD176" s="399"/>
      <c r="AE176" s="442"/>
    </row>
    <row r="177" spans="1:30" s="421" customFormat="1" ht="19.5">
      <c r="A177" s="481"/>
      <c r="B177" s="486" t="s">
        <v>664</v>
      </c>
      <c r="C177" s="487" t="s">
        <v>29</v>
      </c>
      <c r="D177" s="359">
        <v>465.72</v>
      </c>
      <c r="E177" s="328"/>
      <c r="F177" s="314">
        <f t="shared" si="43"/>
        <v>0</v>
      </c>
      <c r="G177" s="330"/>
      <c r="H177" s="314">
        <f t="shared" si="46"/>
        <v>0</v>
      </c>
      <c r="I177" s="330"/>
      <c r="J177" s="314">
        <f t="shared" si="47"/>
        <v>0</v>
      </c>
      <c r="K177" s="330"/>
      <c r="L177" s="314">
        <f t="shared" si="67"/>
        <v>0</v>
      </c>
      <c r="M177" s="328"/>
      <c r="N177" s="314">
        <f t="shared" si="48"/>
        <v>0</v>
      </c>
      <c r="O177" s="328">
        <v>472.2</v>
      </c>
      <c r="P177" s="314">
        <f t="shared" si="44"/>
        <v>472.2</v>
      </c>
      <c r="Q177" s="330"/>
      <c r="R177" s="314">
        <f t="shared" si="69"/>
        <v>472.2</v>
      </c>
      <c r="S177" s="330"/>
      <c r="T177" s="314">
        <f t="shared" si="70"/>
        <v>472.2</v>
      </c>
      <c r="U177" s="314"/>
      <c r="V177" s="314">
        <f t="shared" si="68"/>
        <v>472.2</v>
      </c>
      <c r="W177" s="330"/>
      <c r="X177" s="318">
        <f t="shared" si="64"/>
        <v>472.2</v>
      </c>
      <c r="Y177" s="328"/>
      <c r="Z177" s="314">
        <f t="shared" si="53"/>
        <v>472.2</v>
      </c>
      <c r="AA177" s="330"/>
      <c r="AB177" s="314">
        <f t="shared" si="45"/>
        <v>472.2</v>
      </c>
      <c r="AC177" s="314">
        <f t="shared" si="59"/>
        <v>101.39139397062611</v>
      </c>
      <c r="AD177" s="420"/>
    </row>
    <row r="178" spans="1:30" s="421" customFormat="1" ht="19.5" customHeight="1">
      <c r="A178" s="474">
        <v>3</v>
      </c>
      <c r="B178" s="490" t="s">
        <v>948</v>
      </c>
      <c r="C178" s="491" t="s">
        <v>34</v>
      </c>
      <c r="D178" s="332">
        <v>1507.48</v>
      </c>
      <c r="E178" s="330"/>
      <c r="F178" s="314">
        <f t="shared" si="43"/>
        <v>0</v>
      </c>
      <c r="G178" s="330"/>
      <c r="H178" s="314"/>
      <c r="I178" s="330"/>
      <c r="J178" s="314"/>
      <c r="K178" s="330"/>
      <c r="L178" s="314"/>
      <c r="M178" s="328"/>
      <c r="N178" s="314"/>
      <c r="O178" s="328">
        <v>1549.1</v>
      </c>
      <c r="P178" s="314"/>
      <c r="Q178" s="330"/>
      <c r="R178" s="316"/>
      <c r="S178" s="330"/>
      <c r="T178" s="314"/>
      <c r="U178" s="314"/>
      <c r="V178" s="314"/>
      <c r="W178" s="330"/>
      <c r="X178" s="314"/>
      <c r="Y178" s="328"/>
      <c r="Z178" s="314"/>
      <c r="AA178" s="330"/>
      <c r="AB178" s="314">
        <f t="shared" si="45"/>
        <v>0</v>
      </c>
      <c r="AC178" s="314">
        <f t="shared" si="59"/>
        <v>0</v>
      </c>
      <c r="AD178" s="420"/>
    </row>
    <row r="179" spans="1:30" s="421" customFormat="1" ht="19.5" customHeight="1">
      <c r="A179" s="474"/>
      <c r="B179" s="492" t="s">
        <v>949</v>
      </c>
      <c r="C179" s="493" t="s">
        <v>34</v>
      </c>
      <c r="D179" s="332"/>
      <c r="E179" s="330"/>
      <c r="F179" s="314">
        <f t="shared" si="43"/>
        <v>0</v>
      </c>
      <c r="G179" s="330"/>
      <c r="H179" s="314"/>
      <c r="I179" s="330"/>
      <c r="J179" s="314"/>
      <c r="K179" s="330"/>
      <c r="L179" s="314"/>
      <c r="M179" s="328"/>
      <c r="N179" s="314"/>
      <c r="O179" s="328"/>
      <c r="P179" s="314"/>
      <c r="Q179" s="330"/>
      <c r="R179" s="316"/>
      <c r="S179" s="330"/>
      <c r="T179" s="314"/>
      <c r="U179" s="314"/>
      <c r="V179" s="314"/>
      <c r="W179" s="330"/>
      <c r="X179" s="314"/>
      <c r="Y179" s="328"/>
      <c r="Z179" s="314"/>
      <c r="AA179" s="330"/>
      <c r="AB179" s="314">
        <f t="shared" si="45"/>
        <v>0</v>
      </c>
      <c r="AC179" s="314"/>
      <c r="AD179" s="420"/>
    </row>
    <row r="180" spans="1:30" s="421" customFormat="1" ht="19.5" customHeight="1">
      <c r="A180" s="474"/>
      <c r="B180" s="492" t="s">
        <v>950</v>
      </c>
      <c r="C180" s="493" t="s">
        <v>34</v>
      </c>
      <c r="D180" s="332">
        <v>1507.48</v>
      </c>
      <c r="E180" s="330"/>
      <c r="F180" s="314">
        <f t="shared" si="43"/>
        <v>0</v>
      </c>
      <c r="G180" s="330"/>
      <c r="H180" s="314"/>
      <c r="I180" s="330"/>
      <c r="J180" s="314"/>
      <c r="K180" s="330"/>
      <c r="L180" s="314"/>
      <c r="M180" s="328"/>
      <c r="N180" s="314"/>
      <c r="O180" s="328">
        <v>1549.1</v>
      </c>
      <c r="P180" s="328">
        <v>1549.1</v>
      </c>
      <c r="Q180" s="328"/>
      <c r="R180" s="328">
        <v>1549.1</v>
      </c>
      <c r="S180" s="330"/>
      <c r="T180" s="328">
        <v>1549.1</v>
      </c>
      <c r="U180" s="314"/>
      <c r="V180" s="314">
        <v>1549.1</v>
      </c>
      <c r="W180" s="330"/>
      <c r="X180" s="314">
        <v>1549.1</v>
      </c>
      <c r="Y180" s="328"/>
      <c r="Z180" s="314"/>
      <c r="AA180" s="330"/>
      <c r="AB180" s="328">
        <v>1549.1</v>
      </c>
      <c r="AC180" s="314">
        <f t="shared" si="59"/>
        <v>102.76089898373444</v>
      </c>
      <c r="AD180" s="420"/>
    </row>
    <row r="181" spans="1:30" s="421" customFormat="1" ht="19.5" customHeight="1">
      <c r="A181" s="474"/>
      <c r="B181" s="492" t="s">
        <v>951</v>
      </c>
      <c r="C181" s="493" t="s">
        <v>34</v>
      </c>
      <c r="D181" s="332">
        <v>248.51</v>
      </c>
      <c r="E181" s="330"/>
      <c r="F181" s="314">
        <f t="shared" si="43"/>
        <v>0</v>
      </c>
      <c r="G181" s="330"/>
      <c r="H181" s="314"/>
      <c r="I181" s="330"/>
      <c r="J181" s="314"/>
      <c r="K181" s="330"/>
      <c r="L181" s="314"/>
      <c r="M181" s="328"/>
      <c r="N181" s="314"/>
      <c r="O181" s="328">
        <v>248.5</v>
      </c>
      <c r="P181" s="328">
        <v>248.5</v>
      </c>
      <c r="Q181" s="328"/>
      <c r="R181" s="328">
        <v>248.5</v>
      </c>
      <c r="S181" s="330"/>
      <c r="T181" s="328">
        <v>248.5</v>
      </c>
      <c r="U181" s="314"/>
      <c r="V181" s="314">
        <v>248.51</v>
      </c>
      <c r="W181" s="330"/>
      <c r="X181" s="314">
        <v>248.51</v>
      </c>
      <c r="Y181" s="328"/>
      <c r="Z181" s="314"/>
      <c r="AA181" s="330"/>
      <c r="AB181" s="328">
        <v>248.5</v>
      </c>
      <c r="AC181" s="314">
        <f t="shared" si="59"/>
        <v>99.995976017061693</v>
      </c>
      <c r="AD181" s="420"/>
    </row>
    <row r="182" spans="1:30" s="421" customFormat="1" ht="19.5" customHeight="1">
      <c r="A182" s="474"/>
      <c r="B182" s="492" t="s">
        <v>952</v>
      </c>
      <c r="C182" s="493" t="s">
        <v>34</v>
      </c>
      <c r="D182" s="332">
        <v>1258.97</v>
      </c>
      <c r="E182" s="330"/>
      <c r="F182" s="314">
        <f t="shared" si="43"/>
        <v>0</v>
      </c>
      <c r="G182" s="330"/>
      <c r="H182" s="314"/>
      <c r="I182" s="330"/>
      <c r="J182" s="314"/>
      <c r="K182" s="330"/>
      <c r="L182" s="314"/>
      <c r="M182" s="328"/>
      <c r="N182" s="314"/>
      <c r="O182" s="328">
        <v>1300.5999999999999</v>
      </c>
      <c r="P182" s="328">
        <v>1300.5999999999999</v>
      </c>
      <c r="Q182" s="328"/>
      <c r="R182" s="328">
        <v>1300.5999999999999</v>
      </c>
      <c r="S182" s="330"/>
      <c r="T182" s="328">
        <v>1300.5999999999999</v>
      </c>
      <c r="U182" s="314"/>
      <c r="V182" s="314">
        <v>1300.5999999999999</v>
      </c>
      <c r="W182" s="330"/>
      <c r="X182" s="314">
        <v>1300.5999999999999</v>
      </c>
      <c r="Y182" s="328"/>
      <c r="Z182" s="314"/>
      <c r="AA182" s="330"/>
      <c r="AB182" s="328">
        <v>1300.5999999999999</v>
      </c>
      <c r="AC182" s="314">
        <f t="shared" si="59"/>
        <v>103.30667132656059</v>
      </c>
      <c r="AD182" s="420"/>
    </row>
    <row r="183" spans="1:30" s="421" customFormat="1" ht="19.5" customHeight="1">
      <c r="A183" s="474">
        <v>4</v>
      </c>
      <c r="B183" s="490" t="s">
        <v>953</v>
      </c>
      <c r="C183" s="491" t="s">
        <v>34</v>
      </c>
      <c r="D183" s="332">
        <v>1610.54</v>
      </c>
      <c r="E183" s="330"/>
      <c r="F183" s="314">
        <f t="shared" si="43"/>
        <v>0</v>
      </c>
      <c r="G183" s="330"/>
      <c r="H183" s="314"/>
      <c r="I183" s="330"/>
      <c r="J183" s="314"/>
      <c r="K183" s="330"/>
      <c r="L183" s="314"/>
      <c r="M183" s="328"/>
      <c r="N183" s="314"/>
      <c r="O183" s="328">
        <v>1610.5</v>
      </c>
      <c r="P183" s="328">
        <v>1610.5</v>
      </c>
      <c r="Q183" s="328"/>
      <c r="R183" s="328">
        <v>1610.5</v>
      </c>
      <c r="S183" s="330"/>
      <c r="T183" s="328">
        <v>1610.5</v>
      </c>
      <c r="U183" s="314"/>
      <c r="V183" s="314">
        <v>1610.5</v>
      </c>
      <c r="W183" s="330"/>
      <c r="X183" s="314">
        <v>1610.5</v>
      </c>
      <c r="Y183" s="328"/>
      <c r="Z183" s="314"/>
      <c r="AA183" s="330"/>
      <c r="AB183" s="328">
        <v>1610.5</v>
      </c>
      <c r="AC183" s="314">
        <f t="shared" si="59"/>
        <v>99.997516360972099</v>
      </c>
      <c r="AD183" s="420"/>
    </row>
    <row r="184" spans="1:30" s="421" customFormat="1" ht="19.5" customHeight="1">
      <c r="A184" s="474"/>
      <c r="B184" s="492" t="s">
        <v>93</v>
      </c>
      <c r="C184" s="493" t="s">
        <v>34</v>
      </c>
      <c r="D184" s="332">
        <v>340</v>
      </c>
      <c r="E184" s="330"/>
      <c r="F184" s="314">
        <f t="shared" si="43"/>
        <v>0</v>
      </c>
      <c r="G184" s="330"/>
      <c r="H184" s="314"/>
      <c r="I184" s="330"/>
      <c r="J184" s="314"/>
      <c r="K184" s="330"/>
      <c r="L184" s="314"/>
      <c r="M184" s="328"/>
      <c r="N184" s="314"/>
      <c r="O184" s="328">
        <v>10</v>
      </c>
      <c r="P184" s="328">
        <v>10</v>
      </c>
      <c r="Q184" s="328"/>
      <c r="R184" s="328">
        <v>10</v>
      </c>
      <c r="S184" s="330"/>
      <c r="T184" s="328">
        <v>10</v>
      </c>
      <c r="U184" s="314"/>
      <c r="V184" s="314">
        <v>100</v>
      </c>
      <c r="W184" s="330"/>
      <c r="X184" s="314">
        <v>100</v>
      </c>
      <c r="Y184" s="328"/>
      <c r="Z184" s="314"/>
      <c r="AA184" s="330"/>
      <c r="AB184" s="328">
        <v>10</v>
      </c>
      <c r="AC184" s="314">
        <f t="shared" si="59"/>
        <v>2.9411764705882351</v>
      </c>
      <c r="AD184" s="420"/>
    </row>
    <row r="185" spans="1:30" s="421" customFormat="1" ht="19.5" customHeight="1">
      <c r="A185" s="474">
        <v>5</v>
      </c>
      <c r="B185" s="494" t="s">
        <v>954</v>
      </c>
      <c r="C185" s="491" t="s">
        <v>34</v>
      </c>
      <c r="D185" s="332">
        <v>378.1</v>
      </c>
      <c r="E185" s="330"/>
      <c r="F185" s="314">
        <f t="shared" si="43"/>
        <v>0</v>
      </c>
      <c r="G185" s="330"/>
      <c r="H185" s="314"/>
      <c r="I185" s="330"/>
      <c r="J185" s="314"/>
      <c r="K185" s="330"/>
      <c r="L185" s="314"/>
      <c r="M185" s="328"/>
      <c r="N185" s="314"/>
      <c r="O185" s="328">
        <v>378.1</v>
      </c>
      <c r="P185" s="328">
        <v>378.1</v>
      </c>
      <c r="Q185" s="328"/>
      <c r="R185" s="328">
        <v>378.1</v>
      </c>
      <c r="S185" s="330"/>
      <c r="T185" s="328">
        <v>378.1</v>
      </c>
      <c r="U185" s="314"/>
      <c r="V185" s="314">
        <v>378.1</v>
      </c>
      <c r="W185" s="330"/>
      <c r="X185" s="314">
        <v>378.1</v>
      </c>
      <c r="Y185" s="328"/>
      <c r="Z185" s="314"/>
      <c r="AA185" s="330"/>
      <c r="AB185" s="328">
        <v>378.1</v>
      </c>
      <c r="AC185" s="314">
        <f t="shared" si="59"/>
        <v>100</v>
      </c>
      <c r="AD185" s="420"/>
    </row>
    <row r="186" spans="1:30" s="421" customFormat="1" ht="19.5" customHeight="1">
      <c r="A186" s="474"/>
      <c r="B186" s="495" t="s">
        <v>909</v>
      </c>
      <c r="C186" s="496" t="s">
        <v>34</v>
      </c>
      <c r="D186" s="332"/>
      <c r="E186" s="330"/>
      <c r="F186" s="314">
        <f t="shared" si="43"/>
        <v>0</v>
      </c>
      <c r="G186" s="330"/>
      <c r="H186" s="314"/>
      <c r="I186" s="330"/>
      <c r="J186" s="314"/>
      <c r="K186" s="330"/>
      <c r="L186" s="314"/>
      <c r="M186" s="328"/>
      <c r="N186" s="314"/>
      <c r="O186" s="328"/>
      <c r="P186" s="328"/>
      <c r="Q186" s="328"/>
      <c r="R186" s="328"/>
      <c r="S186" s="330"/>
      <c r="T186" s="328"/>
      <c r="U186" s="314"/>
      <c r="V186" s="314"/>
      <c r="W186" s="330"/>
      <c r="X186" s="314"/>
      <c r="Y186" s="328"/>
      <c r="Z186" s="314"/>
      <c r="AA186" s="330"/>
      <c r="AB186" s="328"/>
      <c r="AC186" s="314"/>
      <c r="AD186" s="420"/>
    </row>
    <row r="187" spans="1:30" s="421" customFormat="1" ht="19.5" customHeight="1">
      <c r="A187" s="474">
        <v>6</v>
      </c>
      <c r="B187" s="494" t="s">
        <v>182</v>
      </c>
      <c r="C187" s="491" t="s">
        <v>34</v>
      </c>
      <c r="D187" s="332">
        <v>1014.5</v>
      </c>
      <c r="E187" s="330"/>
      <c r="F187" s="314">
        <f t="shared" si="43"/>
        <v>0</v>
      </c>
      <c r="G187" s="330"/>
      <c r="H187" s="314"/>
      <c r="I187" s="330"/>
      <c r="J187" s="314"/>
      <c r="K187" s="330"/>
      <c r="L187" s="314"/>
      <c r="M187" s="328"/>
      <c r="N187" s="314"/>
      <c r="O187" s="328">
        <v>1014.5</v>
      </c>
      <c r="P187" s="328">
        <v>1014.5</v>
      </c>
      <c r="Q187" s="328"/>
      <c r="R187" s="328">
        <v>1014.5</v>
      </c>
      <c r="S187" s="330"/>
      <c r="T187" s="328">
        <v>1014.5</v>
      </c>
      <c r="U187" s="314"/>
      <c r="V187" s="314">
        <v>1014.5</v>
      </c>
      <c r="W187" s="330"/>
      <c r="X187" s="314">
        <v>1014.5</v>
      </c>
      <c r="Y187" s="328"/>
      <c r="Z187" s="314"/>
      <c r="AA187" s="330"/>
      <c r="AB187" s="328">
        <v>1014.5</v>
      </c>
      <c r="AC187" s="314">
        <f t="shared" si="59"/>
        <v>100</v>
      </c>
      <c r="AD187" s="420"/>
    </row>
    <row r="188" spans="1:30" s="421" customFormat="1" ht="19.5" customHeight="1">
      <c r="A188" s="474">
        <v>7</v>
      </c>
      <c r="B188" s="497" t="s">
        <v>217</v>
      </c>
      <c r="C188" s="498" t="s">
        <v>34</v>
      </c>
      <c r="D188" s="332">
        <v>29009</v>
      </c>
      <c r="E188" s="330"/>
      <c r="F188" s="314">
        <f t="shared" si="43"/>
        <v>0</v>
      </c>
      <c r="G188" s="330"/>
      <c r="H188" s="314"/>
      <c r="I188" s="330"/>
      <c r="J188" s="314"/>
      <c r="K188" s="330"/>
      <c r="L188" s="314"/>
      <c r="M188" s="328"/>
      <c r="N188" s="314"/>
      <c r="O188" s="328"/>
      <c r="P188" s="328"/>
      <c r="Q188" s="328"/>
      <c r="R188" s="328"/>
      <c r="S188" s="330"/>
      <c r="T188" s="314"/>
      <c r="U188" s="314"/>
      <c r="V188" s="314"/>
      <c r="W188" s="330"/>
      <c r="X188" s="314"/>
      <c r="Y188" s="328"/>
      <c r="Z188" s="314"/>
      <c r="AA188" s="330"/>
      <c r="AB188" s="314">
        <f t="shared" si="45"/>
        <v>0</v>
      </c>
      <c r="AC188" s="314">
        <f t="shared" si="59"/>
        <v>0</v>
      </c>
      <c r="AD188" s="420"/>
    </row>
    <row r="189" spans="1:30" s="421" customFormat="1" ht="19.5" customHeight="1">
      <c r="A189" s="474" t="s">
        <v>671</v>
      </c>
      <c r="B189" s="499" t="s">
        <v>955</v>
      </c>
      <c r="C189" s="496" t="s">
        <v>34</v>
      </c>
      <c r="D189" s="332">
        <v>850</v>
      </c>
      <c r="E189" s="330"/>
      <c r="F189" s="314">
        <f t="shared" ref="F189:F194" si="71">IF(LEN(C189)=0," ",E189)</f>
        <v>0</v>
      </c>
      <c r="G189" s="330"/>
      <c r="H189" s="314"/>
      <c r="I189" s="330"/>
      <c r="J189" s="314"/>
      <c r="K189" s="330"/>
      <c r="L189" s="314"/>
      <c r="M189" s="328"/>
      <c r="N189" s="314"/>
      <c r="O189" s="328"/>
      <c r="P189" s="328"/>
      <c r="Q189" s="328"/>
      <c r="R189" s="328"/>
      <c r="S189" s="330"/>
      <c r="T189" s="314"/>
      <c r="U189" s="314"/>
      <c r="V189" s="314"/>
      <c r="W189" s="330"/>
      <c r="X189" s="314"/>
      <c r="Y189" s="328"/>
      <c r="Z189" s="314"/>
      <c r="AA189" s="330"/>
      <c r="AB189" s="314">
        <f t="shared" si="45"/>
        <v>0</v>
      </c>
      <c r="AC189" s="314">
        <f t="shared" si="59"/>
        <v>0</v>
      </c>
      <c r="AD189" s="420"/>
    </row>
    <row r="190" spans="1:30" s="421" customFormat="1" ht="19.5" customHeight="1">
      <c r="A190" s="474" t="s">
        <v>671</v>
      </c>
      <c r="B190" s="499" t="s">
        <v>956</v>
      </c>
      <c r="C190" s="496" t="s">
        <v>34</v>
      </c>
      <c r="D190" s="332">
        <v>230</v>
      </c>
      <c r="E190" s="330"/>
      <c r="F190" s="314">
        <f t="shared" si="71"/>
        <v>0</v>
      </c>
      <c r="G190" s="330"/>
      <c r="H190" s="314"/>
      <c r="I190" s="330"/>
      <c r="J190" s="314"/>
      <c r="K190" s="330"/>
      <c r="L190" s="314"/>
      <c r="M190" s="328"/>
      <c r="N190" s="314"/>
      <c r="O190" s="328">
        <v>230</v>
      </c>
      <c r="P190" s="328">
        <v>230</v>
      </c>
      <c r="Q190" s="328"/>
      <c r="R190" s="335">
        <v>230</v>
      </c>
      <c r="S190" s="329"/>
      <c r="T190" s="335">
        <v>230</v>
      </c>
      <c r="U190" s="318"/>
      <c r="V190" s="318">
        <v>230</v>
      </c>
      <c r="W190" s="329"/>
      <c r="X190" s="318">
        <v>230</v>
      </c>
      <c r="Y190" s="335"/>
      <c r="Z190" s="318"/>
      <c r="AA190" s="329"/>
      <c r="AB190" s="335">
        <v>230</v>
      </c>
      <c r="AC190" s="317">
        <f t="shared" si="59"/>
        <v>100</v>
      </c>
      <c r="AD190" s="420"/>
    </row>
    <row r="191" spans="1:30" s="421" customFormat="1" ht="19.5" customHeight="1">
      <c r="A191" s="483"/>
      <c r="B191" s="499" t="s">
        <v>957</v>
      </c>
      <c r="C191" s="496" t="s">
        <v>34</v>
      </c>
      <c r="D191" s="332">
        <v>170</v>
      </c>
      <c r="E191" s="330"/>
      <c r="F191" s="314">
        <f t="shared" si="71"/>
        <v>0</v>
      </c>
      <c r="G191" s="330"/>
      <c r="H191" s="314"/>
      <c r="I191" s="330"/>
      <c r="J191" s="314"/>
      <c r="K191" s="330"/>
      <c r="L191" s="314"/>
      <c r="M191" s="328"/>
      <c r="N191" s="314"/>
      <c r="O191" s="328">
        <v>170</v>
      </c>
      <c r="P191" s="328">
        <v>170</v>
      </c>
      <c r="Q191" s="328"/>
      <c r="R191" s="335">
        <v>170</v>
      </c>
      <c r="S191" s="329"/>
      <c r="T191" s="335">
        <v>170</v>
      </c>
      <c r="U191" s="318"/>
      <c r="V191" s="318">
        <v>170</v>
      </c>
      <c r="W191" s="329"/>
      <c r="X191" s="318">
        <v>170</v>
      </c>
      <c r="Y191" s="335"/>
      <c r="Z191" s="318"/>
      <c r="AA191" s="329"/>
      <c r="AB191" s="335">
        <v>170</v>
      </c>
      <c r="AC191" s="317">
        <f t="shared" si="59"/>
        <v>100</v>
      </c>
      <c r="AD191" s="420"/>
    </row>
    <row r="192" spans="1:30" s="421" customFormat="1" ht="19.5" customHeight="1">
      <c r="A192" s="483"/>
      <c r="B192" s="499" t="s">
        <v>958</v>
      </c>
      <c r="C192" s="496" t="s">
        <v>34</v>
      </c>
      <c r="D192" s="332">
        <v>60</v>
      </c>
      <c r="E192" s="330"/>
      <c r="F192" s="314">
        <f t="shared" si="71"/>
        <v>0</v>
      </c>
      <c r="G192" s="330"/>
      <c r="H192" s="314"/>
      <c r="I192" s="330"/>
      <c r="J192" s="314"/>
      <c r="K192" s="330"/>
      <c r="L192" s="314"/>
      <c r="M192" s="328"/>
      <c r="N192" s="314"/>
      <c r="O192" s="328">
        <v>60</v>
      </c>
      <c r="P192" s="328">
        <v>60</v>
      </c>
      <c r="Q192" s="328"/>
      <c r="R192" s="335">
        <v>60</v>
      </c>
      <c r="S192" s="329"/>
      <c r="T192" s="335">
        <v>60</v>
      </c>
      <c r="U192" s="318"/>
      <c r="V192" s="318">
        <v>60</v>
      </c>
      <c r="W192" s="329"/>
      <c r="X192" s="318">
        <v>60</v>
      </c>
      <c r="Y192" s="335"/>
      <c r="Z192" s="318"/>
      <c r="AA192" s="329"/>
      <c r="AB192" s="335">
        <v>60</v>
      </c>
      <c r="AC192" s="317">
        <f t="shared" si="59"/>
        <v>100</v>
      </c>
      <c r="AD192" s="420"/>
    </row>
    <row r="193" spans="1:30" s="421" customFormat="1" ht="19.5" customHeight="1">
      <c r="A193" s="483"/>
      <c r="B193" s="499" t="s">
        <v>959</v>
      </c>
      <c r="C193" s="496" t="s">
        <v>34</v>
      </c>
      <c r="D193" s="332">
        <v>358.64</v>
      </c>
      <c r="E193" s="330"/>
      <c r="F193" s="314">
        <f t="shared" si="71"/>
        <v>0</v>
      </c>
      <c r="G193" s="330"/>
      <c r="H193" s="314"/>
      <c r="I193" s="330"/>
      <c r="J193" s="314"/>
      <c r="K193" s="330"/>
      <c r="L193" s="314"/>
      <c r="M193" s="328"/>
      <c r="N193" s="314"/>
      <c r="O193" s="328">
        <v>358.64</v>
      </c>
      <c r="P193" s="328">
        <v>358.64</v>
      </c>
      <c r="Q193" s="328"/>
      <c r="R193" s="328">
        <v>358.64</v>
      </c>
      <c r="S193" s="330"/>
      <c r="T193" s="328">
        <v>358.64</v>
      </c>
      <c r="U193" s="314"/>
      <c r="V193" s="314">
        <v>358.6</v>
      </c>
      <c r="W193" s="330"/>
      <c r="X193" s="314">
        <v>358.6</v>
      </c>
      <c r="Y193" s="328"/>
      <c r="Z193" s="314"/>
      <c r="AA193" s="330"/>
      <c r="AB193" s="328">
        <v>358.64</v>
      </c>
      <c r="AC193" s="317">
        <f t="shared" si="59"/>
        <v>100</v>
      </c>
      <c r="AD193" s="420"/>
    </row>
    <row r="194" spans="1:30" s="421" customFormat="1" ht="19.5" customHeight="1">
      <c r="A194" s="483"/>
      <c r="B194" s="499" t="s">
        <v>960</v>
      </c>
      <c r="C194" s="496" t="s">
        <v>34</v>
      </c>
      <c r="D194" s="332">
        <v>101.24</v>
      </c>
      <c r="E194" s="330"/>
      <c r="F194" s="314">
        <f t="shared" si="71"/>
        <v>0</v>
      </c>
      <c r="G194" s="330"/>
      <c r="H194" s="314"/>
      <c r="I194" s="330"/>
      <c r="J194" s="314"/>
      <c r="K194" s="330"/>
      <c r="L194" s="314"/>
      <c r="M194" s="328"/>
      <c r="N194" s="314"/>
      <c r="O194" s="328">
        <v>101.24</v>
      </c>
      <c r="P194" s="328">
        <v>101.24</v>
      </c>
      <c r="Q194" s="328"/>
      <c r="R194" s="328">
        <v>101.24</v>
      </c>
      <c r="S194" s="330"/>
      <c r="T194" s="328">
        <v>101.24</v>
      </c>
      <c r="U194" s="314"/>
      <c r="V194" s="314">
        <v>101.24</v>
      </c>
      <c r="W194" s="330"/>
      <c r="X194" s="314">
        <v>101.24</v>
      </c>
      <c r="Y194" s="328"/>
      <c r="Z194" s="314"/>
      <c r="AA194" s="330"/>
      <c r="AB194" s="328">
        <v>101.24</v>
      </c>
      <c r="AC194" s="317">
        <f t="shared" si="59"/>
        <v>100</v>
      </c>
      <c r="AD194" s="420"/>
    </row>
    <row r="195" spans="1:30">
      <c r="A195" s="456" t="s">
        <v>308</v>
      </c>
      <c r="B195" s="473" t="s">
        <v>220</v>
      </c>
      <c r="C195" s="456"/>
      <c r="D195" s="399"/>
      <c r="E195" s="330"/>
      <c r="F195" s="314" t="str">
        <f t="shared" ref="F195:F254" si="72">IF(LEN(C195)=0," ",E195)</f>
        <v xml:space="preserve"> </v>
      </c>
      <c r="G195" s="330"/>
      <c r="H195" s="314" t="str">
        <f t="shared" ref="H195:H255" si="73">IF(LEN(C195)=0," ",F195+G195)</f>
        <v xml:space="preserve"> </v>
      </c>
      <c r="I195" s="330"/>
      <c r="J195" s="314" t="str">
        <f t="shared" ref="J195:J255" si="74">IF(LEN($C195)=0," ",H195+I195)</f>
        <v xml:space="preserve"> </v>
      </c>
      <c r="K195" s="330"/>
      <c r="L195" s="314" t="str">
        <f t="shared" si="67"/>
        <v xml:space="preserve"> </v>
      </c>
      <c r="M195" s="328"/>
      <c r="N195" s="314" t="str">
        <f t="shared" ref="N195:N255" si="75">IF(LEN($C195)=0," ",L195+M195)</f>
        <v xml:space="preserve"> </v>
      </c>
      <c r="O195" s="330"/>
      <c r="P195" s="314" t="str">
        <f t="shared" ref="P195:P255" si="76">IF(LEN($C195)=0," ",N195+O195)</f>
        <v xml:space="preserve"> </v>
      </c>
      <c r="Q195" s="330"/>
      <c r="R195" s="314" t="str">
        <f t="shared" ref="R195:R214" si="77">IF(LEN($C195)=0," ",P195+Q195)</f>
        <v xml:space="preserve"> </v>
      </c>
      <c r="S195" s="330"/>
      <c r="T195" s="314" t="str">
        <f t="shared" si="70"/>
        <v xml:space="preserve"> </v>
      </c>
      <c r="U195" s="314"/>
      <c r="V195" s="314" t="str">
        <f t="shared" si="68"/>
        <v xml:space="preserve"> </v>
      </c>
      <c r="W195" s="330"/>
      <c r="X195" s="314" t="str">
        <f t="shared" ref="X195:X206" si="78">IF(LEN($C195)=0," ",V195+W195)</f>
        <v xml:space="preserve"> </v>
      </c>
      <c r="Y195" s="328"/>
      <c r="Z195" s="314" t="str">
        <f t="shared" si="53"/>
        <v xml:space="preserve"> </v>
      </c>
      <c r="AA195" s="330"/>
      <c r="AB195" s="314" t="str">
        <f t="shared" ref="AB195:AB196" si="79">IF(LEN($C195)=0," ",Z195+AA195)</f>
        <v xml:space="preserve"> </v>
      </c>
      <c r="AC195" s="314"/>
      <c r="AD195" s="399"/>
    </row>
    <row r="196" spans="1:30" ht="44.25" customHeight="1">
      <c r="A196" s="487"/>
      <c r="B196" s="500" t="s">
        <v>221</v>
      </c>
      <c r="C196" s="501" t="s">
        <v>24</v>
      </c>
      <c r="D196" s="338">
        <v>100</v>
      </c>
      <c r="E196" s="328">
        <v>99.5</v>
      </c>
      <c r="F196" s="314">
        <f t="shared" si="72"/>
        <v>99.5</v>
      </c>
      <c r="G196" s="330"/>
      <c r="H196" s="314">
        <f t="shared" si="73"/>
        <v>99.5</v>
      </c>
      <c r="I196" s="330"/>
      <c r="J196" s="314">
        <f t="shared" si="74"/>
        <v>99.5</v>
      </c>
      <c r="K196" s="330"/>
      <c r="L196" s="314">
        <f t="shared" si="67"/>
        <v>99.5</v>
      </c>
      <c r="M196" s="328"/>
      <c r="N196" s="314">
        <f t="shared" si="75"/>
        <v>99.5</v>
      </c>
      <c r="O196" s="330"/>
      <c r="P196" s="314">
        <f t="shared" si="76"/>
        <v>99.5</v>
      </c>
      <c r="Q196" s="330"/>
      <c r="R196" s="314">
        <f t="shared" si="77"/>
        <v>99.5</v>
      </c>
      <c r="S196" s="330"/>
      <c r="T196" s="314">
        <f t="shared" si="70"/>
        <v>99.5</v>
      </c>
      <c r="U196" s="314"/>
      <c r="V196" s="314">
        <f t="shared" si="68"/>
        <v>99.5</v>
      </c>
      <c r="W196" s="330"/>
      <c r="X196" s="314">
        <f t="shared" si="78"/>
        <v>99.5</v>
      </c>
      <c r="Y196" s="328"/>
      <c r="Z196" s="314">
        <f t="shared" si="53"/>
        <v>99.5</v>
      </c>
      <c r="AA196" s="330"/>
      <c r="AB196" s="314">
        <f t="shared" si="79"/>
        <v>99.5</v>
      </c>
      <c r="AC196" s="314">
        <f t="shared" si="59"/>
        <v>99.5</v>
      </c>
      <c r="AD196" s="399"/>
    </row>
    <row r="197" spans="1:30" ht="37.5">
      <c r="A197" s="487"/>
      <c r="B197" s="500" t="s">
        <v>668</v>
      </c>
      <c r="C197" s="501" t="s">
        <v>24</v>
      </c>
      <c r="D197" s="338">
        <v>99.4</v>
      </c>
      <c r="E197" s="328">
        <v>99.2</v>
      </c>
      <c r="F197" s="314">
        <f t="shared" si="72"/>
        <v>99.2</v>
      </c>
      <c r="G197" s="330"/>
      <c r="H197" s="314">
        <f t="shared" si="73"/>
        <v>99.2</v>
      </c>
      <c r="I197" s="330"/>
      <c r="J197" s="314">
        <f t="shared" si="74"/>
        <v>99.2</v>
      </c>
      <c r="K197" s="330"/>
      <c r="L197" s="314">
        <f t="shared" si="67"/>
        <v>99.2</v>
      </c>
      <c r="M197" s="328"/>
      <c r="N197" s="314">
        <f t="shared" si="75"/>
        <v>99.2</v>
      </c>
      <c r="O197" s="330"/>
      <c r="P197" s="314">
        <f t="shared" si="76"/>
        <v>99.2</v>
      </c>
      <c r="Q197" s="330"/>
      <c r="R197" s="314">
        <f t="shared" si="77"/>
        <v>99.2</v>
      </c>
      <c r="S197" s="330"/>
      <c r="T197" s="314">
        <f t="shared" si="70"/>
        <v>99.2</v>
      </c>
      <c r="U197" s="314"/>
      <c r="V197" s="314">
        <f t="shared" si="68"/>
        <v>99.2</v>
      </c>
      <c r="W197" s="330"/>
      <c r="X197" s="314">
        <f t="shared" si="78"/>
        <v>99.2</v>
      </c>
      <c r="Y197" s="328"/>
      <c r="Z197" s="314">
        <f t="shared" si="53"/>
        <v>99.2</v>
      </c>
      <c r="AA197" s="330"/>
      <c r="AB197" s="314">
        <f t="shared" ref="AB197:AB226" si="80">IF(LEN($C197)=0," ",Z197+AA197)</f>
        <v>99.2</v>
      </c>
      <c r="AC197" s="314">
        <f t="shared" si="59"/>
        <v>99.798792756539228</v>
      </c>
      <c r="AD197" s="399"/>
    </row>
    <row r="198" spans="1:30">
      <c r="A198" s="487"/>
      <c r="B198" s="500" t="s">
        <v>84</v>
      </c>
      <c r="C198" s="501" t="s">
        <v>72</v>
      </c>
      <c r="D198" s="335">
        <v>11</v>
      </c>
      <c r="E198" s="328">
        <v>7</v>
      </c>
      <c r="F198" s="314">
        <f t="shared" si="72"/>
        <v>7</v>
      </c>
      <c r="G198" s="330"/>
      <c r="H198" s="314">
        <f t="shared" si="73"/>
        <v>7</v>
      </c>
      <c r="I198" s="330"/>
      <c r="J198" s="314">
        <f t="shared" si="74"/>
        <v>7</v>
      </c>
      <c r="K198" s="330"/>
      <c r="L198" s="314">
        <f t="shared" si="67"/>
        <v>7</v>
      </c>
      <c r="M198" s="328"/>
      <c r="N198" s="314">
        <f t="shared" si="75"/>
        <v>7</v>
      </c>
      <c r="O198" s="330"/>
      <c r="P198" s="314">
        <f t="shared" si="76"/>
        <v>7</v>
      </c>
      <c r="Q198" s="330"/>
      <c r="R198" s="318">
        <f t="shared" si="77"/>
        <v>7</v>
      </c>
      <c r="S198" s="329"/>
      <c r="T198" s="318">
        <f t="shared" si="70"/>
        <v>7</v>
      </c>
      <c r="U198" s="318"/>
      <c r="V198" s="318">
        <f t="shared" si="68"/>
        <v>7</v>
      </c>
      <c r="W198" s="329"/>
      <c r="X198" s="318">
        <f t="shared" si="78"/>
        <v>7</v>
      </c>
      <c r="Y198" s="335"/>
      <c r="Z198" s="318">
        <f t="shared" si="53"/>
        <v>7</v>
      </c>
      <c r="AA198" s="329"/>
      <c r="AB198" s="318">
        <f t="shared" si="80"/>
        <v>7</v>
      </c>
      <c r="AC198" s="314">
        <f t="shared" si="59"/>
        <v>63.636363636363633</v>
      </c>
      <c r="AD198" s="399"/>
    </row>
    <row r="199" spans="1:30">
      <c r="A199" s="487"/>
      <c r="B199" s="500" t="s">
        <v>669</v>
      </c>
      <c r="C199" s="501" t="s">
        <v>24</v>
      </c>
      <c r="D199" s="365">
        <v>100</v>
      </c>
      <c r="E199" s="328">
        <v>63.64</v>
      </c>
      <c r="F199" s="314">
        <f t="shared" si="72"/>
        <v>63.64</v>
      </c>
      <c r="G199" s="330"/>
      <c r="H199" s="314">
        <f t="shared" si="73"/>
        <v>63.64</v>
      </c>
      <c r="I199" s="330"/>
      <c r="J199" s="314">
        <f t="shared" si="74"/>
        <v>63.64</v>
      </c>
      <c r="K199" s="330"/>
      <c r="L199" s="314">
        <f t="shared" si="67"/>
        <v>63.64</v>
      </c>
      <c r="M199" s="328"/>
      <c r="N199" s="314">
        <f t="shared" si="75"/>
        <v>63.64</v>
      </c>
      <c r="O199" s="330"/>
      <c r="P199" s="314">
        <f t="shared" si="76"/>
        <v>63.64</v>
      </c>
      <c r="Q199" s="330"/>
      <c r="R199" s="314">
        <f t="shared" si="77"/>
        <v>63.64</v>
      </c>
      <c r="S199" s="330"/>
      <c r="T199" s="314">
        <f t="shared" si="70"/>
        <v>63.64</v>
      </c>
      <c r="U199" s="314"/>
      <c r="V199" s="314">
        <f t="shared" si="68"/>
        <v>63.64</v>
      </c>
      <c r="W199" s="330"/>
      <c r="X199" s="314">
        <f t="shared" si="78"/>
        <v>63.64</v>
      </c>
      <c r="Y199" s="328"/>
      <c r="Z199" s="314">
        <f t="shared" ref="Z199:Z261" si="81">IF(LEN($C199)=0," ",X199+Y199)</f>
        <v>63.64</v>
      </c>
      <c r="AA199" s="330"/>
      <c r="AB199" s="314">
        <f t="shared" si="80"/>
        <v>63.64</v>
      </c>
      <c r="AC199" s="314">
        <f t="shared" si="59"/>
        <v>63.639999999999993</v>
      </c>
      <c r="AD199" s="399"/>
    </row>
    <row r="200" spans="1:30">
      <c r="A200" s="487"/>
      <c r="B200" s="500" t="s">
        <v>141</v>
      </c>
      <c r="C200" s="501" t="s">
        <v>72</v>
      </c>
      <c r="D200" s="328"/>
      <c r="E200" s="328">
        <v>4</v>
      </c>
      <c r="F200" s="314">
        <f t="shared" si="72"/>
        <v>4</v>
      </c>
      <c r="G200" s="330"/>
      <c r="H200" s="314">
        <f t="shared" si="73"/>
        <v>4</v>
      </c>
      <c r="I200" s="330"/>
      <c r="J200" s="314">
        <f t="shared" si="74"/>
        <v>4</v>
      </c>
      <c r="K200" s="330"/>
      <c r="L200" s="314">
        <f t="shared" si="67"/>
        <v>4</v>
      </c>
      <c r="M200" s="328"/>
      <c r="N200" s="314">
        <f t="shared" si="75"/>
        <v>4</v>
      </c>
      <c r="O200" s="330"/>
      <c r="P200" s="314">
        <f t="shared" si="76"/>
        <v>4</v>
      </c>
      <c r="Q200" s="330"/>
      <c r="R200" s="314">
        <f t="shared" si="77"/>
        <v>4</v>
      </c>
      <c r="S200" s="330"/>
      <c r="T200" s="314">
        <f t="shared" si="70"/>
        <v>4</v>
      </c>
      <c r="U200" s="314"/>
      <c r="V200" s="314">
        <f t="shared" si="68"/>
        <v>4</v>
      </c>
      <c r="W200" s="330"/>
      <c r="X200" s="314">
        <f t="shared" si="78"/>
        <v>4</v>
      </c>
      <c r="Y200" s="328"/>
      <c r="Z200" s="314">
        <f t="shared" si="81"/>
        <v>4</v>
      </c>
      <c r="AA200" s="330"/>
      <c r="AB200" s="314">
        <f t="shared" si="80"/>
        <v>4</v>
      </c>
      <c r="AC200" s="314"/>
      <c r="AD200" s="399"/>
    </row>
    <row r="201" spans="1:30">
      <c r="A201" s="487"/>
      <c r="B201" s="500" t="s">
        <v>670</v>
      </c>
      <c r="C201" s="501" t="s">
        <v>72</v>
      </c>
      <c r="D201" s="335">
        <v>0</v>
      </c>
      <c r="E201" s="328"/>
      <c r="F201" s="314">
        <f t="shared" si="72"/>
        <v>0</v>
      </c>
      <c r="G201" s="330"/>
      <c r="H201" s="314">
        <f t="shared" si="73"/>
        <v>0</v>
      </c>
      <c r="I201" s="330"/>
      <c r="J201" s="314">
        <f t="shared" si="74"/>
        <v>0</v>
      </c>
      <c r="K201" s="330"/>
      <c r="L201" s="314">
        <f t="shared" si="67"/>
        <v>0</v>
      </c>
      <c r="M201" s="328"/>
      <c r="N201" s="314">
        <f t="shared" si="75"/>
        <v>0</v>
      </c>
      <c r="O201" s="330"/>
      <c r="P201" s="314">
        <f t="shared" si="76"/>
        <v>0</v>
      </c>
      <c r="Q201" s="330"/>
      <c r="R201" s="314">
        <f t="shared" si="77"/>
        <v>0</v>
      </c>
      <c r="S201" s="330"/>
      <c r="T201" s="314">
        <f t="shared" si="70"/>
        <v>0</v>
      </c>
      <c r="U201" s="314"/>
      <c r="V201" s="314"/>
      <c r="W201" s="330"/>
      <c r="X201" s="314">
        <f t="shared" si="78"/>
        <v>0</v>
      </c>
      <c r="Y201" s="328"/>
      <c r="Z201" s="314">
        <f t="shared" si="81"/>
        <v>0</v>
      </c>
      <c r="AA201" s="330"/>
      <c r="AB201" s="314">
        <f t="shared" si="80"/>
        <v>0</v>
      </c>
      <c r="AC201" s="314"/>
      <c r="AD201" s="399"/>
    </row>
    <row r="202" spans="1:30">
      <c r="A202" s="487"/>
      <c r="B202" s="500" t="s">
        <v>143</v>
      </c>
      <c r="C202" s="501" t="s">
        <v>72</v>
      </c>
      <c r="D202" s="328">
        <v>0</v>
      </c>
      <c r="E202" s="328"/>
      <c r="F202" s="314">
        <f t="shared" si="72"/>
        <v>0</v>
      </c>
      <c r="G202" s="330"/>
      <c r="H202" s="314">
        <f t="shared" si="73"/>
        <v>0</v>
      </c>
      <c r="I202" s="330"/>
      <c r="J202" s="314">
        <f t="shared" si="74"/>
        <v>0</v>
      </c>
      <c r="K202" s="330"/>
      <c r="L202" s="314">
        <f t="shared" si="67"/>
        <v>0</v>
      </c>
      <c r="M202" s="328"/>
      <c r="N202" s="314">
        <f t="shared" si="75"/>
        <v>0</v>
      </c>
      <c r="O202" s="330"/>
      <c r="P202" s="314">
        <f t="shared" si="76"/>
        <v>0</v>
      </c>
      <c r="Q202" s="330"/>
      <c r="R202" s="314">
        <f t="shared" si="77"/>
        <v>0</v>
      </c>
      <c r="S202" s="330"/>
      <c r="T202" s="314">
        <f t="shared" si="70"/>
        <v>0</v>
      </c>
      <c r="U202" s="314"/>
      <c r="V202" s="314">
        <f t="shared" si="68"/>
        <v>0</v>
      </c>
      <c r="W202" s="330"/>
      <c r="X202" s="314">
        <f t="shared" si="78"/>
        <v>0</v>
      </c>
      <c r="Y202" s="328"/>
      <c r="Z202" s="314">
        <f t="shared" si="81"/>
        <v>0</v>
      </c>
      <c r="AA202" s="330"/>
      <c r="AB202" s="314">
        <f t="shared" si="80"/>
        <v>0</v>
      </c>
      <c r="AC202" s="314"/>
      <c r="AD202" s="399"/>
    </row>
    <row r="203" spans="1:30">
      <c r="A203" s="487"/>
      <c r="B203" s="500" t="s">
        <v>144</v>
      </c>
      <c r="C203" s="501" t="s">
        <v>72</v>
      </c>
      <c r="D203" s="328">
        <v>0</v>
      </c>
      <c r="E203" s="328"/>
      <c r="F203" s="314">
        <f t="shared" si="72"/>
        <v>0</v>
      </c>
      <c r="G203" s="330"/>
      <c r="H203" s="314">
        <f t="shared" si="73"/>
        <v>0</v>
      </c>
      <c r="I203" s="330"/>
      <c r="J203" s="314">
        <f t="shared" si="74"/>
        <v>0</v>
      </c>
      <c r="K203" s="330"/>
      <c r="L203" s="314">
        <f t="shared" si="67"/>
        <v>0</v>
      </c>
      <c r="M203" s="328"/>
      <c r="N203" s="314">
        <f t="shared" si="75"/>
        <v>0</v>
      </c>
      <c r="O203" s="330"/>
      <c r="P203" s="314">
        <f t="shared" si="76"/>
        <v>0</v>
      </c>
      <c r="Q203" s="330"/>
      <c r="R203" s="314">
        <f t="shared" si="77"/>
        <v>0</v>
      </c>
      <c r="S203" s="330"/>
      <c r="T203" s="314">
        <f t="shared" si="70"/>
        <v>0</v>
      </c>
      <c r="U203" s="314"/>
      <c r="V203" s="314">
        <f t="shared" si="68"/>
        <v>0</v>
      </c>
      <c r="W203" s="330"/>
      <c r="X203" s="314">
        <f t="shared" si="78"/>
        <v>0</v>
      </c>
      <c r="Y203" s="328"/>
      <c r="Z203" s="314">
        <f t="shared" si="81"/>
        <v>0</v>
      </c>
      <c r="AA203" s="330"/>
      <c r="AB203" s="314">
        <f t="shared" si="80"/>
        <v>0</v>
      </c>
      <c r="AC203" s="314"/>
      <c r="AD203" s="399"/>
    </row>
    <row r="204" spans="1:30">
      <c r="A204" s="487"/>
      <c r="B204" s="500" t="s">
        <v>86</v>
      </c>
      <c r="C204" s="501" t="s">
        <v>87</v>
      </c>
      <c r="D204" s="365">
        <v>19</v>
      </c>
      <c r="E204" s="328">
        <v>17.82</v>
      </c>
      <c r="F204" s="314">
        <f t="shared" si="72"/>
        <v>17.82</v>
      </c>
      <c r="G204" s="330"/>
      <c r="H204" s="314">
        <f t="shared" si="73"/>
        <v>17.82</v>
      </c>
      <c r="I204" s="330"/>
      <c r="J204" s="314">
        <f t="shared" si="74"/>
        <v>17.82</v>
      </c>
      <c r="K204" s="330"/>
      <c r="L204" s="314">
        <f t="shared" si="67"/>
        <v>17.82</v>
      </c>
      <c r="M204" s="328"/>
      <c r="N204" s="314">
        <v>16</v>
      </c>
      <c r="O204" s="330"/>
      <c r="P204" s="317">
        <f t="shared" si="76"/>
        <v>16</v>
      </c>
      <c r="Q204" s="340"/>
      <c r="R204" s="317">
        <f t="shared" si="77"/>
        <v>16</v>
      </c>
      <c r="S204" s="330"/>
      <c r="T204" s="314">
        <f t="shared" si="70"/>
        <v>16</v>
      </c>
      <c r="U204" s="314"/>
      <c r="V204" s="314">
        <v>16.18</v>
      </c>
      <c r="W204" s="330"/>
      <c r="X204" s="314">
        <f t="shared" si="78"/>
        <v>16.18</v>
      </c>
      <c r="Y204" s="328"/>
      <c r="Z204" s="314">
        <f t="shared" si="81"/>
        <v>16.18</v>
      </c>
      <c r="AA204" s="330"/>
      <c r="AB204" s="317">
        <v>16</v>
      </c>
      <c r="AC204" s="314">
        <f>+AB204/D204*100</f>
        <v>84.210526315789465</v>
      </c>
      <c r="AD204" s="399"/>
    </row>
    <row r="205" spans="1:30">
      <c r="A205" s="394" t="s">
        <v>834</v>
      </c>
      <c r="B205" s="395" t="str">
        <f>UPPER("Công nghiệp")</f>
        <v>CÔNG NGHIỆP</v>
      </c>
      <c r="C205" s="502"/>
      <c r="D205" s="399"/>
      <c r="E205" s="330"/>
      <c r="F205" s="314" t="str">
        <f t="shared" si="72"/>
        <v xml:space="preserve"> </v>
      </c>
      <c r="G205" s="330"/>
      <c r="H205" s="314" t="str">
        <f t="shared" si="73"/>
        <v xml:space="preserve"> </v>
      </c>
      <c r="I205" s="330"/>
      <c r="J205" s="314" t="str">
        <f t="shared" si="74"/>
        <v xml:space="preserve"> </v>
      </c>
      <c r="K205" s="330"/>
      <c r="L205" s="314" t="str">
        <f t="shared" si="67"/>
        <v xml:space="preserve"> </v>
      </c>
      <c r="M205" s="328"/>
      <c r="N205" s="314" t="str">
        <f t="shared" si="75"/>
        <v xml:space="preserve"> </v>
      </c>
      <c r="O205" s="330"/>
      <c r="P205" s="314" t="str">
        <f t="shared" si="76"/>
        <v xml:space="preserve"> </v>
      </c>
      <c r="Q205" s="330"/>
      <c r="R205" s="314" t="str">
        <f t="shared" si="77"/>
        <v xml:space="preserve"> </v>
      </c>
      <c r="S205" s="328"/>
      <c r="T205" s="314" t="str">
        <f t="shared" si="70"/>
        <v xml:space="preserve"> </v>
      </c>
      <c r="U205" s="314"/>
      <c r="V205" s="314" t="str">
        <f t="shared" si="68"/>
        <v xml:space="preserve"> </v>
      </c>
      <c r="W205" s="330"/>
      <c r="X205" s="314" t="str">
        <f t="shared" si="78"/>
        <v xml:space="preserve"> </v>
      </c>
      <c r="Y205" s="328"/>
      <c r="Z205" s="314" t="str">
        <f t="shared" si="81"/>
        <v xml:space="preserve"> </v>
      </c>
      <c r="AA205" s="330"/>
      <c r="AB205" s="314" t="str">
        <f t="shared" si="80"/>
        <v xml:space="preserve"> </v>
      </c>
      <c r="AC205" s="314"/>
      <c r="AD205" s="399"/>
    </row>
    <row r="206" spans="1:30" s="442" customFormat="1" ht="37.5">
      <c r="A206" s="456" t="s">
        <v>6</v>
      </c>
      <c r="B206" s="503" t="str">
        <f>UPPER("Giá trị sản xuất công nghiệp theo giá so sánh năm 2010")</f>
        <v>GIÁ TRỊ SẢN XUẤT CÔNG NGHIỆP THEO GIÁ SO SÁNH NĂM 2010</v>
      </c>
      <c r="C206" s="456"/>
      <c r="D206" s="504"/>
      <c r="E206" s="320"/>
      <c r="F206" s="314" t="str">
        <f t="shared" si="72"/>
        <v xml:space="preserve"> </v>
      </c>
      <c r="G206" s="320"/>
      <c r="H206" s="314" t="str">
        <f t="shared" si="73"/>
        <v xml:space="preserve"> </v>
      </c>
      <c r="I206" s="320"/>
      <c r="J206" s="314" t="str">
        <f t="shared" si="74"/>
        <v xml:space="preserve"> </v>
      </c>
      <c r="K206" s="320"/>
      <c r="L206" s="314" t="str">
        <f t="shared" si="67"/>
        <v xml:space="preserve"> </v>
      </c>
      <c r="M206" s="323"/>
      <c r="N206" s="314" t="str">
        <f t="shared" si="75"/>
        <v xml:space="preserve"> </v>
      </c>
      <c r="O206" s="320"/>
      <c r="P206" s="314" t="str">
        <f t="shared" si="76"/>
        <v xml:space="preserve"> </v>
      </c>
      <c r="Q206" s="320"/>
      <c r="R206" s="314" t="str">
        <f t="shared" si="77"/>
        <v xml:space="preserve"> </v>
      </c>
      <c r="S206" s="323"/>
      <c r="T206" s="314" t="str">
        <f t="shared" si="70"/>
        <v xml:space="preserve"> </v>
      </c>
      <c r="U206" s="314"/>
      <c r="V206" s="314" t="str">
        <f t="shared" si="68"/>
        <v xml:space="preserve"> </v>
      </c>
      <c r="W206" s="320"/>
      <c r="X206" s="314" t="str">
        <f t="shared" si="78"/>
        <v xml:space="preserve"> </v>
      </c>
      <c r="Y206" s="323"/>
      <c r="Z206" s="314" t="str">
        <f t="shared" si="81"/>
        <v xml:space="preserve"> </v>
      </c>
      <c r="AA206" s="320"/>
      <c r="AB206" s="314" t="str">
        <f t="shared" si="80"/>
        <v xml:space="preserve"> </v>
      </c>
      <c r="AC206" s="314"/>
      <c r="AD206" s="505"/>
    </row>
    <row r="207" spans="1:30" s="393" customFormat="1">
      <c r="A207" s="506">
        <v>1</v>
      </c>
      <c r="B207" s="473" t="s">
        <v>675</v>
      </c>
      <c r="C207" s="506" t="str">
        <f>+C208</f>
        <v>Tỷ đồng</v>
      </c>
      <c r="D207" s="320">
        <v>951</v>
      </c>
      <c r="E207" s="320">
        <v>12.3</v>
      </c>
      <c r="F207" s="314">
        <f t="shared" si="72"/>
        <v>12.3</v>
      </c>
      <c r="G207" s="314">
        <v>33.1</v>
      </c>
      <c r="H207" s="314">
        <f t="shared" si="73"/>
        <v>45.400000000000006</v>
      </c>
      <c r="I207" s="314">
        <f>72.4-45.4</f>
        <v>27.000000000000007</v>
      </c>
      <c r="J207" s="314">
        <f t="shared" si="74"/>
        <v>72.400000000000006</v>
      </c>
      <c r="K207" s="314">
        <v>45.3</v>
      </c>
      <c r="L207" s="314">
        <f t="shared" ref="L207:L275" si="82">IF(LEN($C207)=0," ",J207+K207)</f>
        <v>117.7</v>
      </c>
      <c r="M207" s="323">
        <v>113.5</v>
      </c>
      <c r="N207" s="314">
        <f t="shared" si="75"/>
        <v>231.2</v>
      </c>
      <c r="O207" s="320">
        <f>O208+O209+O210</f>
        <v>107.6</v>
      </c>
      <c r="P207" s="314">
        <f>IF(LEN($C207)=0," ",N207+O207)</f>
        <v>338.79999999999995</v>
      </c>
      <c r="Q207" s="320">
        <v>123.5</v>
      </c>
      <c r="R207" s="314">
        <f t="shared" si="77"/>
        <v>462.29999999999995</v>
      </c>
      <c r="S207" s="323">
        <v>133.80000000000001</v>
      </c>
      <c r="T207" s="314">
        <f t="shared" ref="T207:T275" si="83">IF(LEN($C207)=0," ",R207+S207)</f>
        <v>596.09999999999991</v>
      </c>
      <c r="U207" s="314">
        <v>142.9</v>
      </c>
      <c r="V207" s="314">
        <f t="shared" ref="V207:V275" si="84">IF(LEN($C207)=0," ",T207+U207)</f>
        <v>738.99999999999989</v>
      </c>
      <c r="W207" s="320">
        <v>60.1</v>
      </c>
      <c r="X207" s="314">
        <f t="shared" ref="X207:X275" si="85">IF(LEN($C207)=0," ",V207+W207)</f>
        <v>799.09999999999991</v>
      </c>
      <c r="Y207" s="323"/>
      <c r="Z207" s="314">
        <f t="shared" si="81"/>
        <v>799.09999999999991</v>
      </c>
      <c r="AA207" s="320"/>
      <c r="AB207" s="314">
        <f t="shared" si="80"/>
        <v>799.09999999999991</v>
      </c>
      <c r="AC207" s="314">
        <f>+AB207/D207*100</f>
        <v>84.027339642481593</v>
      </c>
      <c r="AD207" s="507"/>
    </row>
    <row r="208" spans="1:30" s="442" customFormat="1">
      <c r="A208" s="506"/>
      <c r="B208" s="508" t="s">
        <v>676</v>
      </c>
      <c r="C208" s="501" t="s">
        <v>849</v>
      </c>
      <c r="D208" s="323">
        <v>750</v>
      </c>
      <c r="E208" s="320">
        <v>7.2</v>
      </c>
      <c r="F208" s="314">
        <f t="shared" si="72"/>
        <v>7.2</v>
      </c>
      <c r="G208" s="323">
        <v>19.8</v>
      </c>
      <c r="H208" s="314">
        <f t="shared" si="73"/>
        <v>27</v>
      </c>
      <c r="I208" s="323">
        <f>46.8-27</f>
        <v>19.799999999999997</v>
      </c>
      <c r="J208" s="314">
        <f t="shared" si="74"/>
        <v>46.8</v>
      </c>
      <c r="K208" s="320">
        <v>30.6</v>
      </c>
      <c r="L208" s="314">
        <f t="shared" si="82"/>
        <v>77.400000000000006</v>
      </c>
      <c r="M208" s="323">
        <v>97</v>
      </c>
      <c r="N208" s="314">
        <f t="shared" si="75"/>
        <v>174.4</v>
      </c>
      <c r="O208" s="320">
        <v>90</v>
      </c>
      <c r="P208" s="314">
        <f>IF(LEN($C208)=0," ",N208+O208)</f>
        <v>264.39999999999998</v>
      </c>
      <c r="Q208" s="320">
        <v>101</v>
      </c>
      <c r="R208" s="314">
        <f t="shared" si="77"/>
        <v>365.4</v>
      </c>
      <c r="S208" s="323">
        <v>108</v>
      </c>
      <c r="T208" s="314">
        <f t="shared" si="83"/>
        <v>473.4</v>
      </c>
      <c r="U208" s="314">
        <v>115.2</v>
      </c>
      <c r="V208" s="314">
        <f t="shared" si="84"/>
        <v>588.6</v>
      </c>
      <c r="W208" s="323">
        <v>34.200000000000003</v>
      </c>
      <c r="X208" s="314">
        <f t="shared" si="85"/>
        <v>622.80000000000007</v>
      </c>
      <c r="Y208" s="323"/>
      <c r="Z208" s="314">
        <f t="shared" si="81"/>
        <v>622.80000000000007</v>
      </c>
      <c r="AA208" s="320"/>
      <c r="AB208" s="314">
        <f t="shared" si="80"/>
        <v>622.80000000000007</v>
      </c>
      <c r="AC208" s="314">
        <f t="shared" ref="AC208:AC268" si="86">+AB208/D208*100</f>
        <v>83.04000000000002</v>
      </c>
      <c r="AD208" s="505"/>
    </row>
    <row r="209" spans="1:30" s="442" customFormat="1">
      <c r="A209" s="506"/>
      <c r="B209" s="508" t="s">
        <v>677</v>
      </c>
      <c r="C209" s="501" t="s">
        <v>849</v>
      </c>
      <c r="D209" s="323">
        <v>3.4</v>
      </c>
      <c r="E209" s="320">
        <v>0.3</v>
      </c>
      <c r="F209" s="314">
        <f t="shared" si="72"/>
        <v>0.3</v>
      </c>
      <c r="G209" s="323">
        <v>0.4</v>
      </c>
      <c r="H209" s="314">
        <f t="shared" si="73"/>
        <v>0.7</v>
      </c>
      <c r="I209" s="323">
        <f>2.1-0.7</f>
        <v>1.4000000000000001</v>
      </c>
      <c r="J209" s="314">
        <f t="shared" si="74"/>
        <v>2.1</v>
      </c>
      <c r="K209" s="320">
        <v>1.4</v>
      </c>
      <c r="L209" s="314">
        <f t="shared" si="82"/>
        <v>3.5</v>
      </c>
      <c r="M209" s="323">
        <v>0.5</v>
      </c>
      <c r="N209" s="314">
        <f>2.61-0.5</f>
        <v>2.11</v>
      </c>
      <c r="O209" s="320">
        <v>0.5</v>
      </c>
      <c r="P209" s="314">
        <f>3.11-0.5</f>
        <v>2.61</v>
      </c>
      <c r="Q209" s="320">
        <v>0.5</v>
      </c>
      <c r="R209" s="314">
        <f t="shared" si="77"/>
        <v>3.11</v>
      </c>
      <c r="S209" s="323">
        <v>0.5</v>
      </c>
      <c r="T209" s="314">
        <f t="shared" si="83"/>
        <v>3.61</v>
      </c>
      <c r="U209" s="314">
        <v>0.5</v>
      </c>
      <c r="V209" s="314">
        <f t="shared" si="84"/>
        <v>4.1099999999999994</v>
      </c>
      <c r="W209" s="323">
        <v>0.5</v>
      </c>
      <c r="X209" s="314">
        <f t="shared" si="85"/>
        <v>4.6099999999999994</v>
      </c>
      <c r="Y209" s="323"/>
      <c r="Z209" s="314">
        <f t="shared" si="81"/>
        <v>4.6099999999999994</v>
      </c>
      <c r="AA209" s="320"/>
      <c r="AB209" s="314">
        <f t="shared" si="80"/>
        <v>4.6099999999999994</v>
      </c>
      <c r="AC209" s="314">
        <f t="shared" si="86"/>
        <v>135.58823529411762</v>
      </c>
      <c r="AD209" s="505"/>
    </row>
    <row r="210" spans="1:30" s="442" customFormat="1">
      <c r="A210" s="506"/>
      <c r="B210" s="508" t="s">
        <v>678</v>
      </c>
      <c r="C210" s="501" t="s">
        <v>849</v>
      </c>
      <c r="D210" s="323">
        <v>197.6</v>
      </c>
      <c r="E210" s="320">
        <v>4.8</v>
      </c>
      <c r="F210" s="314">
        <f t="shared" si="72"/>
        <v>4.8</v>
      </c>
      <c r="G210" s="323">
        <v>12.9</v>
      </c>
      <c r="H210" s="314">
        <f t="shared" si="73"/>
        <v>17.7</v>
      </c>
      <c r="I210" s="323">
        <f>23.5-17.7</f>
        <v>5.8000000000000007</v>
      </c>
      <c r="J210" s="314">
        <f t="shared" si="74"/>
        <v>23.5</v>
      </c>
      <c r="K210" s="320">
        <v>13.3</v>
      </c>
      <c r="L210" s="314">
        <f t="shared" si="82"/>
        <v>36.799999999999997</v>
      </c>
      <c r="M210" s="323">
        <v>16</v>
      </c>
      <c r="N210" s="314">
        <f t="shared" si="75"/>
        <v>52.8</v>
      </c>
      <c r="O210" s="320">
        <v>17.100000000000001</v>
      </c>
      <c r="P210" s="314">
        <f t="shared" si="76"/>
        <v>69.900000000000006</v>
      </c>
      <c r="Q210" s="320">
        <f>22+1.89</f>
        <v>23.89</v>
      </c>
      <c r="R210" s="314">
        <f t="shared" si="77"/>
        <v>93.79</v>
      </c>
      <c r="S210" s="323">
        <v>25.3</v>
      </c>
      <c r="T210" s="314">
        <f t="shared" si="83"/>
        <v>119.09</v>
      </c>
      <c r="U210" s="314">
        <v>27.2</v>
      </c>
      <c r="V210" s="314">
        <f t="shared" si="84"/>
        <v>146.29</v>
      </c>
      <c r="W210" s="323">
        <v>25.4</v>
      </c>
      <c r="X210" s="314">
        <f t="shared" si="85"/>
        <v>171.69</v>
      </c>
      <c r="Y210" s="323"/>
      <c r="Z210" s="314">
        <f t="shared" si="81"/>
        <v>171.69</v>
      </c>
      <c r="AA210" s="320"/>
      <c r="AB210" s="314">
        <f t="shared" si="80"/>
        <v>171.69</v>
      </c>
      <c r="AC210" s="314">
        <f t="shared" si="86"/>
        <v>86.887651821862349</v>
      </c>
      <c r="AD210" s="505"/>
    </row>
    <row r="211" spans="1:30" s="442" customFormat="1" hidden="1">
      <c r="A211" s="506"/>
      <c r="B211" s="508" t="s">
        <v>241</v>
      </c>
      <c r="C211" s="501" t="s">
        <v>849</v>
      </c>
      <c r="D211" s="323"/>
      <c r="E211" s="320"/>
      <c r="F211" s="314">
        <f t="shared" si="72"/>
        <v>0</v>
      </c>
      <c r="G211" s="323"/>
      <c r="H211" s="314">
        <f t="shared" si="73"/>
        <v>0</v>
      </c>
      <c r="I211" s="323"/>
      <c r="J211" s="314">
        <f t="shared" si="74"/>
        <v>0</v>
      </c>
      <c r="K211" s="320"/>
      <c r="L211" s="314">
        <f t="shared" si="82"/>
        <v>0</v>
      </c>
      <c r="M211" s="323"/>
      <c r="N211" s="314">
        <f t="shared" si="75"/>
        <v>0</v>
      </c>
      <c r="O211" s="320"/>
      <c r="P211" s="314">
        <f t="shared" si="76"/>
        <v>0</v>
      </c>
      <c r="Q211" s="320"/>
      <c r="R211" s="314">
        <f t="shared" si="77"/>
        <v>0</v>
      </c>
      <c r="S211" s="323"/>
      <c r="T211" s="314">
        <f t="shared" si="83"/>
        <v>0</v>
      </c>
      <c r="U211" s="314"/>
      <c r="V211" s="314">
        <f t="shared" si="84"/>
        <v>0</v>
      </c>
      <c r="W211" s="320"/>
      <c r="X211" s="314">
        <f t="shared" si="85"/>
        <v>0</v>
      </c>
      <c r="Y211" s="323"/>
      <c r="Z211" s="314">
        <f t="shared" si="81"/>
        <v>0</v>
      </c>
      <c r="AA211" s="320"/>
      <c r="AB211" s="314">
        <f t="shared" si="80"/>
        <v>0</v>
      </c>
      <c r="AC211" s="314" t="e">
        <f t="shared" si="86"/>
        <v>#DIV/0!</v>
      </c>
      <c r="AD211" s="505"/>
    </row>
    <row r="212" spans="1:30" s="442" customFormat="1" hidden="1">
      <c r="A212" s="506"/>
      <c r="B212" s="508" t="s">
        <v>582</v>
      </c>
      <c r="C212" s="501" t="s">
        <v>849</v>
      </c>
      <c r="D212" s="323"/>
      <c r="E212" s="320"/>
      <c r="F212" s="314">
        <f t="shared" si="72"/>
        <v>0</v>
      </c>
      <c r="G212" s="323"/>
      <c r="H212" s="314">
        <f t="shared" si="73"/>
        <v>0</v>
      </c>
      <c r="I212" s="323"/>
      <c r="J212" s="314">
        <f t="shared" si="74"/>
        <v>0</v>
      </c>
      <c r="K212" s="320"/>
      <c r="L212" s="314">
        <f t="shared" si="82"/>
        <v>0</v>
      </c>
      <c r="M212" s="323"/>
      <c r="N212" s="314">
        <f t="shared" si="75"/>
        <v>0</v>
      </c>
      <c r="O212" s="320"/>
      <c r="P212" s="314">
        <f t="shared" si="76"/>
        <v>0</v>
      </c>
      <c r="Q212" s="320"/>
      <c r="R212" s="314">
        <f t="shared" si="77"/>
        <v>0</v>
      </c>
      <c r="S212" s="323"/>
      <c r="T212" s="314">
        <f t="shared" si="83"/>
        <v>0</v>
      </c>
      <c r="U212" s="314"/>
      <c r="V212" s="314">
        <f t="shared" si="84"/>
        <v>0</v>
      </c>
      <c r="W212" s="320"/>
      <c r="X212" s="314">
        <f t="shared" si="85"/>
        <v>0</v>
      </c>
      <c r="Y212" s="323"/>
      <c r="Z212" s="314">
        <f t="shared" si="81"/>
        <v>0</v>
      </c>
      <c r="AA212" s="320"/>
      <c r="AB212" s="314">
        <f t="shared" si="80"/>
        <v>0</v>
      </c>
      <c r="AC212" s="314" t="e">
        <f t="shared" si="86"/>
        <v>#DIV/0!</v>
      </c>
      <c r="AD212" s="505"/>
    </row>
    <row r="213" spans="1:30" s="393" customFormat="1">
      <c r="A213" s="456">
        <v>2</v>
      </c>
      <c r="B213" s="473" t="s">
        <v>242</v>
      </c>
      <c r="C213" s="456" t="str">
        <f>+C212</f>
        <v>Tỷ đồng</v>
      </c>
      <c r="D213" s="320">
        <v>951</v>
      </c>
      <c r="E213" s="320">
        <v>12.3</v>
      </c>
      <c r="F213" s="314">
        <f t="shared" si="72"/>
        <v>12.3</v>
      </c>
      <c r="G213" s="314">
        <v>33.1</v>
      </c>
      <c r="H213" s="314">
        <f t="shared" si="73"/>
        <v>45.400000000000006</v>
      </c>
      <c r="I213" s="323">
        <f>72.4-45.4</f>
        <v>27.000000000000007</v>
      </c>
      <c r="J213" s="314">
        <f t="shared" si="74"/>
        <v>72.400000000000006</v>
      </c>
      <c r="K213" s="320">
        <v>45.3</v>
      </c>
      <c r="L213" s="314">
        <f t="shared" si="82"/>
        <v>117.7</v>
      </c>
      <c r="M213" s="323">
        <v>113.5</v>
      </c>
      <c r="N213" s="314">
        <f t="shared" si="75"/>
        <v>231.2</v>
      </c>
      <c r="O213" s="320">
        <v>107.6</v>
      </c>
      <c r="P213" s="314">
        <f t="shared" si="76"/>
        <v>338.79999999999995</v>
      </c>
      <c r="Q213" s="320">
        <v>123.5</v>
      </c>
      <c r="R213" s="314">
        <f t="shared" si="77"/>
        <v>462.29999999999995</v>
      </c>
      <c r="S213" s="323">
        <v>133.80000000000001</v>
      </c>
      <c r="T213" s="314">
        <f t="shared" si="83"/>
        <v>596.09999999999991</v>
      </c>
      <c r="U213" s="314">
        <v>142.9</v>
      </c>
      <c r="V213" s="314">
        <f t="shared" si="84"/>
        <v>738.99999999999989</v>
      </c>
      <c r="W213" s="320">
        <v>60.1</v>
      </c>
      <c r="X213" s="314">
        <f t="shared" si="85"/>
        <v>799.09999999999991</v>
      </c>
      <c r="Y213" s="323"/>
      <c r="Z213" s="314">
        <f t="shared" si="81"/>
        <v>799.09999999999991</v>
      </c>
      <c r="AA213" s="320"/>
      <c r="AB213" s="314">
        <f t="shared" si="80"/>
        <v>799.09999999999991</v>
      </c>
      <c r="AC213" s="314">
        <f t="shared" si="86"/>
        <v>84.027339642481593</v>
      </c>
      <c r="AD213" s="507"/>
    </row>
    <row r="214" spans="1:30" s="442" customFormat="1">
      <c r="A214" s="487"/>
      <c r="B214" s="508" t="s">
        <v>244</v>
      </c>
      <c r="C214" s="487" t="str">
        <f>+C213</f>
        <v>Tỷ đồng</v>
      </c>
      <c r="D214" s="323">
        <v>16</v>
      </c>
      <c r="E214" s="320"/>
      <c r="F214" s="314">
        <f t="shared" si="72"/>
        <v>0</v>
      </c>
      <c r="G214" s="323">
        <v>0</v>
      </c>
      <c r="H214" s="314">
        <f t="shared" si="73"/>
        <v>0</v>
      </c>
      <c r="I214" s="323"/>
      <c r="J214" s="314">
        <f t="shared" si="74"/>
        <v>0</v>
      </c>
      <c r="K214" s="320"/>
      <c r="L214" s="314">
        <f t="shared" si="82"/>
        <v>0</v>
      </c>
      <c r="M214" s="323"/>
      <c r="N214" s="314">
        <f t="shared" si="75"/>
        <v>0</v>
      </c>
      <c r="O214" s="320"/>
      <c r="P214" s="314">
        <f t="shared" si="76"/>
        <v>0</v>
      </c>
      <c r="Q214" s="320"/>
      <c r="R214" s="314">
        <f t="shared" si="77"/>
        <v>0</v>
      </c>
      <c r="S214" s="323"/>
      <c r="T214" s="314">
        <f t="shared" si="83"/>
        <v>0</v>
      </c>
      <c r="U214" s="314"/>
      <c r="V214" s="314">
        <f t="shared" si="84"/>
        <v>0</v>
      </c>
      <c r="W214" s="323"/>
      <c r="X214" s="314">
        <f t="shared" si="85"/>
        <v>0</v>
      </c>
      <c r="Y214" s="323"/>
      <c r="Z214" s="314">
        <f t="shared" si="81"/>
        <v>0</v>
      </c>
      <c r="AA214" s="320"/>
      <c r="AB214" s="314">
        <f t="shared" si="80"/>
        <v>0</v>
      </c>
      <c r="AC214" s="314">
        <f t="shared" si="86"/>
        <v>0</v>
      </c>
      <c r="AD214" s="505"/>
    </row>
    <row r="215" spans="1:30" s="442" customFormat="1">
      <c r="A215" s="487"/>
      <c r="B215" s="508" t="s">
        <v>245</v>
      </c>
      <c r="C215" s="487" t="str">
        <f>+C214</f>
        <v>Tỷ đồng</v>
      </c>
      <c r="D215" s="323">
        <v>77</v>
      </c>
      <c r="E215" s="320">
        <v>5</v>
      </c>
      <c r="F215" s="314">
        <f t="shared" si="72"/>
        <v>5</v>
      </c>
      <c r="G215" s="323">
        <v>3</v>
      </c>
      <c r="H215" s="314">
        <f t="shared" si="73"/>
        <v>8</v>
      </c>
      <c r="I215" s="323">
        <v>1</v>
      </c>
      <c r="J215" s="314">
        <f t="shared" si="74"/>
        <v>9</v>
      </c>
      <c r="K215" s="320">
        <v>2</v>
      </c>
      <c r="L215" s="314">
        <f t="shared" si="82"/>
        <v>11</v>
      </c>
      <c r="M215" s="323">
        <v>4.04</v>
      </c>
      <c r="N215" s="314">
        <f t="shared" si="75"/>
        <v>15.04</v>
      </c>
      <c r="O215" s="320">
        <v>7.5</v>
      </c>
      <c r="P215" s="314">
        <f t="shared" si="76"/>
        <v>22.54</v>
      </c>
      <c r="Q215" s="320">
        <v>4.5</v>
      </c>
      <c r="R215" s="314">
        <f t="shared" ref="R215:R228" si="87">IF(LEN($C215)=0," ",P215+Q215)</f>
        <v>27.04</v>
      </c>
      <c r="S215" s="323">
        <v>4</v>
      </c>
      <c r="T215" s="314">
        <f t="shared" si="83"/>
        <v>31.04</v>
      </c>
      <c r="U215" s="314">
        <v>5</v>
      </c>
      <c r="V215" s="314">
        <f t="shared" si="84"/>
        <v>36.04</v>
      </c>
      <c r="W215" s="323">
        <v>5</v>
      </c>
      <c r="X215" s="314">
        <f t="shared" si="85"/>
        <v>41.04</v>
      </c>
      <c r="Y215" s="323"/>
      <c r="Z215" s="314">
        <f t="shared" si="81"/>
        <v>41.04</v>
      </c>
      <c r="AA215" s="320"/>
      <c r="AB215" s="314">
        <f t="shared" si="80"/>
        <v>41.04</v>
      </c>
      <c r="AC215" s="314">
        <f t="shared" si="86"/>
        <v>53.298701298701303</v>
      </c>
      <c r="AD215" s="505"/>
    </row>
    <row r="216" spans="1:30" s="442" customFormat="1" ht="37.5">
      <c r="A216" s="487"/>
      <c r="B216" s="509" t="s">
        <v>679</v>
      </c>
      <c r="C216" s="487" t="str">
        <f>+C215</f>
        <v>Tỷ đồng</v>
      </c>
      <c r="D216" s="323">
        <v>846</v>
      </c>
      <c r="E216" s="320">
        <v>6.3</v>
      </c>
      <c r="F216" s="314">
        <f t="shared" si="72"/>
        <v>6.3</v>
      </c>
      <c r="G216" s="323">
        <v>27</v>
      </c>
      <c r="H216" s="314">
        <f t="shared" si="73"/>
        <v>33.299999999999997</v>
      </c>
      <c r="I216" s="323">
        <f>60.3-33.3</f>
        <v>27</v>
      </c>
      <c r="J216" s="314">
        <f t="shared" si="74"/>
        <v>60.3</v>
      </c>
      <c r="K216" s="320">
        <v>42.3</v>
      </c>
      <c r="L216" s="314">
        <f t="shared" si="82"/>
        <v>102.6</v>
      </c>
      <c r="M216" s="323">
        <v>108</v>
      </c>
      <c r="N216" s="314">
        <f t="shared" si="75"/>
        <v>210.6</v>
      </c>
      <c r="O216" s="320">
        <v>99</v>
      </c>
      <c r="P216" s="314">
        <f t="shared" si="76"/>
        <v>309.60000000000002</v>
      </c>
      <c r="Q216" s="320">
        <v>117.9</v>
      </c>
      <c r="R216" s="314">
        <f t="shared" si="87"/>
        <v>427.5</v>
      </c>
      <c r="S216" s="323">
        <v>128.69999999999999</v>
      </c>
      <c r="T216" s="314">
        <f t="shared" si="83"/>
        <v>556.20000000000005</v>
      </c>
      <c r="U216" s="314">
        <v>136.80000000000001</v>
      </c>
      <c r="V216" s="314">
        <f t="shared" si="84"/>
        <v>693</v>
      </c>
      <c r="W216" s="323">
        <v>54</v>
      </c>
      <c r="X216" s="314">
        <f t="shared" si="85"/>
        <v>747</v>
      </c>
      <c r="Y216" s="323"/>
      <c r="Z216" s="314">
        <f t="shared" si="81"/>
        <v>747</v>
      </c>
      <c r="AA216" s="320"/>
      <c r="AB216" s="314">
        <f t="shared" si="80"/>
        <v>747</v>
      </c>
      <c r="AC216" s="314">
        <f t="shared" si="86"/>
        <v>88.297872340425528</v>
      </c>
      <c r="AD216" s="505"/>
    </row>
    <row r="217" spans="1:30" s="442" customFormat="1" ht="37.5">
      <c r="A217" s="487"/>
      <c r="B217" s="509" t="s">
        <v>680</v>
      </c>
      <c r="C217" s="487" t="str">
        <f>+C216</f>
        <v>Tỷ đồng</v>
      </c>
      <c r="D217" s="323">
        <v>12</v>
      </c>
      <c r="E217" s="320">
        <v>1</v>
      </c>
      <c r="F217" s="314">
        <f t="shared" si="72"/>
        <v>1</v>
      </c>
      <c r="G217" s="323">
        <v>1.1000000000000001</v>
      </c>
      <c r="H217" s="314">
        <f t="shared" si="73"/>
        <v>2.1</v>
      </c>
      <c r="I217" s="323">
        <f>3.1-2.1</f>
        <v>1</v>
      </c>
      <c r="J217" s="314">
        <f t="shared" si="74"/>
        <v>3.1</v>
      </c>
      <c r="K217" s="320">
        <v>1</v>
      </c>
      <c r="L217" s="314">
        <f t="shared" si="82"/>
        <v>4.0999999999999996</v>
      </c>
      <c r="M217" s="323">
        <v>1.1000000000000001</v>
      </c>
      <c r="N217" s="314">
        <f t="shared" si="75"/>
        <v>5.1999999999999993</v>
      </c>
      <c r="O217" s="320">
        <v>1.1000000000000001</v>
      </c>
      <c r="P217" s="314">
        <f t="shared" si="76"/>
        <v>6.2999999999999989</v>
      </c>
      <c r="Q217" s="320">
        <v>1.1000000000000001</v>
      </c>
      <c r="R217" s="314">
        <f t="shared" si="87"/>
        <v>7.3999999999999986</v>
      </c>
      <c r="S217" s="323">
        <v>1.1000000000000001</v>
      </c>
      <c r="T217" s="314">
        <f t="shared" si="83"/>
        <v>8.4999999999999982</v>
      </c>
      <c r="U217" s="314">
        <v>1.1000000000000001</v>
      </c>
      <c r="V217" s="314">
        <f t="shared" si="84"/>
        <v>9.5999999999999979</v>
      </c>
      <c r="W217" s="323">
        <v>1.1000000000000001</v>
      </c>
      <c r="X217" s="314">
        <f t="shared" si="85"/>
        <v>10.699999999999998</v>
      </c>
      <c r="Y217" s="323"/>
      <c r="Z217" s="314">
        <f t="shared" si="81"/>
        <v>10.699999999999998</v>
      </c>
      <c r="AA217" s="320"/>
      <c r="AB217" s="314">
        <f t="shared" si="80"/>
        <v>10.699999999999998</v>
      </c>
      <c r="AC217" s="314">
        <f t="shared" si="86"/>
        <v>89.166666666666643</v>
      </c>
      <c r="AD217" s="505"/>
    </row>
    <row r="218" spans="1:30" s="442" customFormat="1">
      <c r="A218" s="456" t="s">
        <v>52</v>
      </c>
      <c r="B218" s="473" t="str">
        <f>UPPER("Sản phẩm chủ yếu")</f>
        <v>SẢN PHẨM CHỦ YẾU</v>
      </c>
      <c r="C218" s="456"/>
      <c r="D218" s="323"/>
      <c r="E218" s="320"/>
      <c r="F218" s="314" t="str">
        <f t="shared" si="72"/>
        <v xml:space="preserve"> </v>
      </c>
      <c r="G218" s="320"/>
      <c r="H218" s="314" t="str">
        <f t="shared" si="73"/>
        <v xml:space="preserve"> </v>
      </c>
      <c r="I218" s="323"/>
      <c r="J218" s="314" t="str">
        <f t="shared" si="74"/>
        <v xml:space="preserve"> </v>
      </c>
      <c r="K218" s="320"/>
      <c r="L218" s="314" t="str">
        <f t="shared" si="82"/>
        <v xml:space="preserve"> </v>
      </c>
      <c r="M218" s="323"/>
      <c r="N218" s="314" t="str">
        <f t="shared" si="75"/>
        <v xml:space="preserve"> </v>
      </c>
      <c r="O218" s="320"/>
      <c r="P218" s="314" t="str">
        <f t="shared" si="76"/>
        <v xml:space="preserve"> </v>
      </c>
      <c r="Q218" s="320"/>
      <c r="R218" s="314" t="str">
        <f t="shared" si="87"/>
        <v xml:space="preserve"> </v>
      </c>
      <c r="S218" s="323"/>
      <c r="T218" s="314" t="str">
        <f t="shared" si="83"/>
        <v xml:space="preserve"> </v>
      </c>
      <c r="U218" s="314"/>
      <c r="V218" s="314" t="str">
        <f t="shared" si="84"/>
        <v xml:space="preserve"> </v>
      </c>
      <c r="W218" s="320"/>
      <c r="X218" s="314" t="str">
        <f t="shared" si="85"/>
        <v xml:space="preserve"> </v>
      </c>
      <c r="Y218" s="323"/>
      <c r="Z218" s="314" t="str">
        <f t="shared" si="81"/>
        <v xml:space="preserve"> </v>
      </c>
      <c r="AA218" s="320"/>
      <c r="AB218" s="314" t="str">
        <f t="shared" si="80"/>
        <v xml:space="preserve"> </v>
      </c>
      <c r="AC218" s="314"/>
      <c r="AD218" s="505"/>
    </row>
    <row r="219" spans="1:30" s="393" customFormat="1" hidden="1">
      <c r="A219" s="501"/>
      <c r="B219" s="486" t="s">
        <v>681</v>
      </c>
      <c r="C219" s="487" t="s">
        <v>253</v>
      </c>
      <c r="D219" s="322"/>
      <c r="E219" s="320"/>
      <c r="F219" s="314">
        <f t="shared" si="72"/>
        <v>0</v>
      </c>
      <c r="G219" s="320"/>
      <c r="H219" s="314">
        <f t="shared" si="73"/>
        <v>0</v>
      </c>
      <c r="I219" s="320"/>
      <c r="J219" s="314">
        <f t="shared" si="74"/>
        <v>0</v>
      </c>
      <c r="K219" s="320"/>
      <c r="L219" s="314">
        <f t="shared" si="82"/>
        <v>0</v>
      </c>
      <c r="M219" s="323"/>
      <c r="N219" s="314">
        <f t="shared" si="75"/>
        <v>0</v>
      </c>
      <c r="O219" s="320"/>
      <c r="P219" s="314">
        <f t="shared" si="76"/>
        <v>0</v>
      </c>
      <c r="Q219" s="320"/>
      <c r="R219" s="314">
        <f t="shared" si="87"/>
        <v>0</v>
      </c>
      <c r="S219" s="323"/>
      <c r="T219" s="314">
        <f t="shared" si="83"/>
        <v>0</v>
      </c>
      <c r="U219" s="314"/>
      <c r="V219" s="314">
        <f t="shared" si="84"/>
        <v>0</v>
      </c>
      <c r="W219" s="320"/>
      <c r="X219" s="314">
        <f t="shared" si="85"/>
        <v>0</v>
      </c>
      <c r="Y219" s="323"/>
      <c r="Z219" s="314">
        <f t="shared" si="81"/>
        <v>0</v>
      </c>
      <c r="AA219" s="320"/>
      <c r="AB219" s="314">
        <f t="shared" si="80"/>
        <v>0</v>
      </c>
      <c r="AC219" s="314" t="e">
        <f t="shared" si="86"/>
        <v>#DIV/0!</v>
      </c>
      <c r="AD219" s="507"/>
    </row>
    <row r="220" spans="1:30" s="442" customFormat="1">
      <c r="A220" s="501"/>
      <c r="B220" s="508" t="s">
        <v>255</v>
      </c>
      <c r="C220" s="487" t="s">
        <v>253</v>
      </c>
      <c r="D220" s="322">
        <v>940000</v>
      </c>
      <c r="E220" s="320">
        <v>7000</v>
      </c>
      <c r="F220" s="314">
        <f t="shared" si="72"/>
        <v>7000</v>
      </c>
      <c r="G220" s="322">
        <v>30000</v>
      </c>
      <c r="H220" s="314">
        <f t="shared" si="73"/>
        <v>37000</v>
      </c>
      <c r="I220" s="322">
        <v>30000</v>
      </c>
      <c r="J220" s="314">
        <f t="shared" si="74"/>
        <v>67000</v>
      </c>
      <c r="K220" s="321">
        <v>47000</v>
      </c>
      <c r="L220" s="318">
        <f t="shared" si="82"/>
        <v>114000</v>
      </c>
      <c r="M220" s="322">
        <v>120000</v>
      </c>
      <c r="N220" s="318">
        <f t="shared" si="75"/>
        <v>234000</v>
      </c>
      <c r="O220" s="321">
        <v>110000</v>
      </c>
      <c r="P220" s="318">
        <f t="shared" si="76"/>
        <v>344000</v>
      </c>
      <c r="Q220" s="321">
        <v>131000</v>
      </c>
      <c r="R220" s="318">
        <f t="shared" si="87"/>
        <v>475000</v>
      </c>
      <c r="S220" s="322">
        <v>143000</v>
      </c>
      <c r="T220" s="318">
        <f t="shared" si="83"/>
        <v>618000</v>
      </c>
      <c r="U220" s="318">
        <v>152000</v>
      </c>
      <c r="V220" s="318">
        <f t="shared" si="84"/>
        <v>770000</v>
      </c>
      <c r="W220" s="322">
        <v>60000</v>
      </c>
      <c r="X220" s="318">
        <f t="shared" si="85"/>
        <v>830000</v>
      </c>
      <c r="Y220" s="322"/>
      <c r="Z220" s="314">
        <f t="shared" si="81"/>
        <v>830000</v>
      </c>
      <c r="AA220" s="321"/>
      <c r="AB220" s="318">
        <v>234000</v>
      </c>
      <c r="AC220" s="314">
        <f>+AB220/D220*100</f>
        <v>24.893617021276597</v>
      </c>
      <c r="AD220" s="505"/>
    </row>
    <row r="221" spans="1:30" s="442" customFormat="1" hidden="1">
      <c r="A221" s="501"/>
      <c r="B221" s="508" t="s">
        <v>682</v>
      </c>
      <c r="C221" s="487" t="s">
        <v>253</v>
      </c>
      <c r="D221" s="323"/>
      <c r="E221" s="320"/>
      <c r="F221" s="314">
        <f t="shared" si="72"/>
        <v>0</v>
      </c>
      <c r="G221" s="323"/>
      <c r="H221" s="314">
        <f t="shared" si="73"/>
        <v>0</v>
      </c>
      <c r="I221" s="322"/>
      <c r="J221" s="314">
        <f t="shared" si="74"/>
        <v>0</v>
      </c>
      <c r="K221" s="321"/>
      <c r="L221" s="318">
        <f t="shared" si="82"/>
        <v>0</v>
      </c>
      <c r="M221" s="322"/>
      <c r="N221" s="314">
        <f t="shared" si="75"/>
        <v>0</v>
      </c>
      <c r="O221" s="321"/>
      <c r="P221" s="314">
        <f t="shared" si="76"/>
        <v>0</v>
      </c>
      <c r="Q221" s="321"/>
      <c r="R221" s="314">
        <f t="shared" si="87"/>
        <v>0</v>
      </c>
      <c r="S221" s="322"/>
      <c r="T221" s="318">
        <f t="shared" si="83"/>
        <v>0</v>
      </c>
      <c r="U221" s="318"/>
      <c r="V221" s="318">
        <f t="shared" si="84"/>
        <v>0</v>
      </c>
      <c r="W221" s="322"/>
      <c r="X221" s="318">
        <f t="shared" si="85"/>
        <v>0</v>
      </c>
      <c r="Y221" s="322"/>
      <c r="Z221" s="314">
        <f t="shared" si="81"/>
        <v>0</v>
      </c>
      <c r="AA221" s="321"/>
      <c r="AB221" s="314">
        <f t="shared" si="80"/>
        <v>0</v>
      </c>
      <c r="AC221" s="314" t="e">
        <f t="shared" si="86"/>
        <v>#DIV/0!</v>
      </c>
      <c r="AD221" s="505"/>
    </row>
    <row r="222" spans="1:30" s="442" customFormat="1">
      <c r="A222" s="501"/>
      <c r="B222" s="486" t="s">
        <v>683</v>
      </c>
      <c r="C222" s="487" t="s">
        <v>257</v>
      </c>
      <c r="D222" s="322">
        <v>60000</v>
      </c>
      <c r="E222" s="320"/>
      <c r="F222" s="314">
        <f t="shared" si="72"/>
        <v>0</v>
      </c>
      <c r="G222" s="322">
        <v>0</v>
      </c>
      <c r="H222" s="314">
        <f t="shared" si="73"/>
        <v>0</v>
      </c>
      <c r="I222" s="322"/>
      <c r="J222" s="314">
        <f t="shared" si="74"/>
        <v>0</v>
      </c>
      <c r="K222" s="321"/>
      <c r="L222" s="318">
        <f t="shared" si="82"/>
        <v>0</v>
      </c>
      <c r="M222" s="322"/>
      <c r="N222" s="314">
        <f t="shared" si="75"/>
        <v>0</v>
      </c>
      <c r="O222" s="321"/>
      <c r="P222" s="314">
        <f t="shared" si="76"/>
        <v>0</v>
      </c>
      <c r="Q222" s="321"/>
      <c r="R222" s="314">
        <f t="shared" si="87"/>
        <v>0</v>
      </c>
      <c r="S222" s="322"/>
      <c r="T222" s="318">
        <f t="shared" si="83"/>
        <v>0</v>
      </c>
      <c r="U222" s="318"/>
      <c r="V222" s="318">
        <f t="shared" si="84"/>
        <v>0</v>
      </c>
      <c r="W222" s="322"/>
      <c r="X222" s="318">
        <f t="shared" si="85"/>
        <v>0</v>
      </c>
      <c r="Y222" s="322"/>
      <c r="Z222" s="314">
        <f t="shared" si="81"/>
        <v>0</v>
      </c>
      <c r="AA222" s="321"/>
      <c r="AB222" s="314">
        <f t="shared" si="80"/>
        <v>0</v>
      </c>
      <c r="AC222" s="314">
        <f t="shared" si="86"/>
        <v>0</v>
      </c>
      <c r="AD222" s="505"/>
    </row>
    <row r="223" spans="1:30" s="442" customFormat="1">
      <c r="A223" s="501"/>
      <c r="B223" s="486" t="s">
        <v>686</v>
      </c>
      <c r="C223" s="487" t="s">
        <v>884</v>
      </c>
      <c r="D223" s="322">
        <v>19000</v>
      </c>
      <c r="E223" s="320">
        <v>1000</v>
      </c>
      <c r="F223" s="314">
        <f t="shared" si="72"/>
        <v>1000</v>
      </c>
      <c r="G223" s="322">
        <v>1000</v>
      </c>
      <c r="H223" s="314">
        <f t="shared" si="73"/>
        <v>2000</v>
      </c>
      <c r="I223" s="322">
        <v>1000</v>
      </c>
      <c r="J223" s="314">
        <f t="shared" si="74"/>
        <v>3000</v>
      </c>
      <c r="K223" s="321">
        <v>1000</v>
      </c>
      <c r="L223" s="318">
        <f>IF(LEN($C223)=0," ",J223+K223)</f>
        <v>4000</v>
      </c>
      <c r="M223" s="322">
        <v>1500</v>
      </c>
      <c r="N223" s="314">
        <f t="shared" si="75"/>
        <v>5500</v>
      </c>
      <c r="O223" s="321">
        <v>1500</v>
      </c>
      <c r="P223" s="314">
        <f t="shared" si="76"/>
        <v>7000</v>
      </c>
      <c r="Q223" s="321">
        <v>1500</v>
      </c>
      <c r="R223" s="314">
        <f t="shared" si="87"/>
        <v>8500</v>
      </c>
      <c r="S223" s="322">
        <v>1500</v>
      </c>
      <c r="T223" s="318">
        <f t="shared" si="83"/>
        <v>10000</v>
      </c>
      <c r="U223" s="318">
        <v>2000</v>
      </c>
      <c r="V223" s="318">
        <f t="shared" si="84"/>
        <v>12000</v>
      </c>
      <c r="W223" s="322">
        <v>2000</v>
      </c>
      <c r="X223" s="318">
        <f t="shared" si="85"/>
        <v>14000</v>
      </c>
      <c r="Y223" s="322"/>
      <c r="Z223" s="314">
        <f t="shared" si="81"/>
        <v>14000</v>
      </c>
      <c r="AA223" s="321"/>
      <c r="AB223" s="314">
        <f t="shared" si="80"/>
        <v>14000</v>
      </c>
      <c r="AC223" s="314">
        <f t="shared" si="86"/>
        <v>73.68421052631578</v>
      </c>
      <c r="AD223" s="505"/>
    </row>
    <row r="224" spans="1:30" s="442" customFormat="1">
      <c r="A224" s="501"/>
      <c r="B224" s="486" t="s">
        <v>684</v>
      </c>
      <c r="C224" s="487" t="s">
        <v>157</v>
      </c>
      <c r="D224" s="322">
        <v>705</v>
      </c>
      <c r="E224" s="320"/>
      <c r="F224" s="314">
        <f t="shared" si="72"/>
        <v>0</v>
      </c>
      <c r="G224" s="323">
        <v>0</v>
      </c>
      <c r="H224" s="314">
        <f t="shared" si="73"/>
        <v>0</v>
      </c>
      <c r="I224" s="323"/>
      <c r="J224" s="314">
        <f t="shared" si="74"/>
        <v>0</v>
      </c>
      <c r="K224" s="321"/>
      <c r="L224" s="318">
        <f t="shared" si="82"/>
        <v>0</v>
      </c>
      <c r="M224" s="322">
        <v>30</v>
      </c>
      <c r="N224" s="314">
        <f t="shared" si="75"/>
        <v>30</v>
      </c>
      <c r="O224" s="321">
        <v>90</v>
      </c>
      <c r="P224" s="314">
        <f t="shared" si="76"/>
        <v>120</v>
      </c>
      <c r="Q224" s="321">
        <v>30</v>
      </c>
      <c r="R224" s="314">
        <f t="shared" si="87"/>
        <v>150</v>
      </c>
      <c r="S224" s="322">
        <v>20</v>
      </c>
      <c r="T224" s="318">
        <f t="shared" si="83"/>
        <v>170</v>
      </c>
      <c r="U224" s="318">
        <v>30</v>
      </c>
      <c r="V224" s="318">
        <f t="shared" si="84"/>
        <v>200</v>
      </c>
      <c r="W224" s="322">
        <v>30</v>
      </c>
      <c r="X224" s="318">
        <f t="shared" si="85"/>
        <v>230</v>
      </c>
      <c r="Y224" s="322"/>
      <c r="Z224" s="314">
        <f t="shared" si="81"/>
        <v>230</v>
      </c>
      <c r="AA224" s="321"/>
      <c r="AB224" s="314">
        <f t="shared" si="80"/>
        <v>230</v>
      </c>
      <c r="AC224" s="314">
        <f t="shared" si="86"/>
        <v>32.62411347517731</v>
      </c>
      <c r="AD224" s="505"/>
    </row>
    <row r="225" spans="1:31" s="442" customFormat="1">
      <c r="A225" s="501"/>
      <c r="B225" s="486" t="s">
        <v>685</v>
      </c>
      <c r="C225" s="487" t="s">
        <v>262</v>
      </c>
      <c r="D225" s="322">
        <v>760</v>
      </c>
      <c r="E225" s="320">
        <v>60</v>
      </c>
      <c r="F225" s="314">
        <f t="shared" si="72"/>
        <v>60</v>
      </c>
      <c r="G225" s="322">
        <v>67</v>
      </c>
      <c r="H225" s="314">
        <f t="shared" si="73"/>
        <v>127</v>
      </c>
      <c r="I225" s="323">
        <v>60</v>
      </c>
      <c r="J225" s="314">
        <f t="shared" si="74"/>
        <v>187</v>
      </c>
      <c r="K225" s="321">
        <v>60</v>
      </c>
      <c r="L225" s="318">
        <f t="shared" si="82"/>
        <v>247</v>
      </c>
      <c r="M225" s="322">
        <v>65</v>
      </c>
      <c r="N225" s="314">
        <f t="shared" si="75"/>
        <v>312</v>
      </c>
      <c r="O225" s="321">
        <v>65</v>
      </c>
      <c r="P225" s="314">
        <f t="shared" si="76"/>
        <v>377</v>
      </c>
      <c r="Q225" s="321">
        <v>65</v>
      </c>
      <c r="R225" s="314">
        <f t="shared" si="87"/>
        <v>442</v>
      </c>
      <c r="S225" s="322">
        <v>65</v>
      </c>
      <c r="T225" s="318">
        <f t="shared" si="83"/>
        <v>507</v>
      </c>
      <c r="U225" s="318">
        <v>65</v>
      </c>
      <c r="V225" s="318">
        <f>IF(LEN($C225)=0," ",T225+U225)</f>
        <v>572</v>
      </c>
      <c r="W225" s="322">
        <v>65</v>
      </c>
      <c r="X225" s="318">
        <f t="shared" si="85"/>
        <v>637</v>
      </c>
      <c r="Y225" s="322"/>
      <c r="Z225" s="314">
        <f t="shared" si="81"/>
        <v>637</v>
      </c>
      <c r="AA225" s="321"/>
      <c r="AB225" s="314">
        <f t="shared" si="80"/>
        <v>637</v>
      </c>
      <c r="AC225" s="314">
        <f t="shared" si="86"/>
        <v>83.815789473684205</v>
      </c>
      <c r="AD225" s="505"/>
    </row>
    <row r="226" spans="1:31" s="393" customFormat="1">
      <c r="A226" s="506" t="s">
        <v>88</v>
      </c>
      <c r="B226" s="510" t="s">
        <v>68</v>
      </c>
      <c r="C226" s="456"/>
      <c r="D226" s="321"/>
      <c r="E226" s="320"/>
      <c r="F226" s="314" t="str">
        <f t="shared" si="72"/>
        <v xml:space="preserve"> </v>
      </c>
      <c r="G226" s="321"/>
      <c r="H226" s="314" t="str">
        <f t="shared" si="73"/>
        <v xml:space="preserve"> </v>
      </c>
      <c r="I226" s="320"/>
      <c r="J226" s="314" t="str">
        <f t="shared" si="74"/>
        <v xml:space="preserve"> </v>
      </c>
      <c r="K226" s="321"/>
      <c r="L226" s="315"/>
      <c r="M226" s="322"/>
      <c r="N226" s="314" t="str">
        <f t="shared" si="75"/>
        <v xml:space="preserve"> </v>
      </c>
      <c r="O226" s="321"/>
      <c r="P226" s="314" t="str">
        <f t="shared" si="76"/>
        <v xml:space="preserve"> </v>
      </c>
      <c r="Q226" s="321"/>
      <c r="R226" s="314" t="str">
        <f t="shared" si="87"/>
        <v xml:space="preserve"> </v>
      </c>
      <c r="S226" s="322"/>
      <c r="T226" s="318" t="str">
        <f t="shared" si="83"/>
        <v xml:space="preserve"> </v>
      </c>
      <c r="U226" s="315"/>
      <c r="V226" s="318" t="str">
        <f t="shared" si="84"/>
        <v xml:space="preserve"> </v>
      </c>
      <c r="W226" s="321"/>
      <c r="X226" s="318" t="str">
        <f t="shared" si="85"/>
        <v xml:space="preserve"> </v>
      </c>
      <c r="Y226" s="322"/>
      <c r="Z226" s="314" t="str">
        <f t="shared" si="81"/>
        <v xml:space="preserve"> </v>
      </c>
      <c r="AA226" s="321"/>
      <c r="AB226" s="314" t="str">
        <f t="shared" si="80"/>
        <v xml:space="preserve"> </v>
      </c>
      <c r="AC226" s="314"/>
      <c r="AD226" s="507"/>
    </row>
    <row r="227" spans="1:31" s="442" customFormat="1">
      <c r="A227" s="501"/>
      <c r="B227" s="486" t="s">
        <v>910</v>
      </c>
      <c r="C227" s="487" t="s">
        <v>24</v>
      </c>
      <c r="D227" s="368">
        <v>99.8</v>
      </c>
      <c r="E227" s="320"/>
      <c r="F227" s="314">
        <f t="shared" si="72"/>
        <v>0</v>
      </c>
      <c r="G227" s="321"/>
      <c r="H227" s="314">
        <v>99.67</v>
      </c>
      <c r="I227" s="323"/>
      <c r="J227" s="314">
        <f t="shared" si="74"/>
        <v>99.67</v>
      </c>
      <c r="K227" s="321"/>
      <c r="L227" s="318"/>
      <c r="M227" s="322"/>
      <c r="N227" s="314">
        <f t="shared" si="75"/>
        <v>0</v>
      </c>
      <c r="O227" s="320">
        <v>99.77</v>
      </c>
      <c r="P227" s="314">
        <f>IF(LEN($C227)=0," ",N227+O227)</f>
        <v>99.77</v>
      </c>
      <c r="Q227" s="321"/>
      <c r="R227" s="314">
        <f t="shared" si="87"/>
        <v>99.77</v>
      </c>
      <c r="S227" s="322"/>
      <c r="T227" s="314">
        <f t="shared" si="83"/>
        <v>99.77</v>
      </c>
      <c r="U227" s="318"/>
      <c r="V227" s="314">
        <f>IF(LEN($C227)=0," ",T227+U227)</f>
        <v>99.77</v>
      </c>
      <c r="W227" s="322"/>
      <c r="X227" s="314">
        <f t="shared" si="85"/>
        <v>99.77</v>
      </c>
      <c r="Y227" s="322"/>
      <c r="Z227" s="314">
        <f t="shared" si="81"/>
        <v>99.77</v>
      </c>
      <c r="AA227" s="321"/>
      <c r="AB227" s="314">
        <v>99.67</v>
      </c>
      <c r="AC227" s="314">
        <f t="shared" si="86"/>
        <v>99.869739478957925</v>
      </c>
      <c r="AD227" s="505"/>
    </row>
    <row r="228" spans="1:31" s="442" customFormat="1" ht="37.5">
      <c r="A228" s="501"/>
      <c r="B228" s="511" t="s">
        <v>911</v>
      </c>
      <c r="C228" s="487" t="s">
        <v>24</v>
      </c>
      <c r="D228" s="368">
        <v>99.8</v>
      </c>
      <c r="E228" s="320"/>
      <c r="F228" s="314">
        <f t="shared" si="72"/>
        <v>0</v>
      </c>
      <c r="G228" s="321"/>
      <c r="H228" s="314">
        <v>99.67</v>
      </c>
      <c r="I228" s="323"/>
      <c r="J228" s="314">
        <f t="shared" si="74"/>
        <v>99.67</v>
      </c>
      <c r="K228" s="321"/>
      <c r="L228" s="318"/>
      <c r="M228" s="322"/>
      <c r="N228" s="314">
        <f t="shared" si="75"/>
        <v>0</v>
      </c>
      <c r="O228" s="320">
        <v>99.77</v>
      </c>
      <c r="P228" s="314">
        <f t="shared" si="76"/>
        <v>99.77</v>
      </c>
      <c r="Q228" s="321"/>
      <c r="R228" s="314">
        <f t="shared" si="87"/>
        <v>99.77</v>
      </c>
      <c r="S228" s="322"/>
      <c r="T228" s="314">
        <f t="shared" si="83"/>
        <v>99.77</v>
      </c>
      <c r="U228" s="318"/>
      <c r="V228" s="314">
        <f t="shared" si="84"/>
        <v>99.77</v>
      </c>
      <c r="W228" s="322"/>
      <c r="X228" s="314">
        <f t="shared" si="85"/>
        <v>99.77</v>
      </c>
      <c r="Y228" s="322"/>
      <c r="Z228" s="314">
        <f t="shared" si="81"/>
        <v>99.77</v>
      </c>
      <c r="AA228" s="321"/>
      <c r="AB228" s="314">
        <v>99.67</v>
      </c>
      <c r="AC228" s="314">
        <f t="shared" si="86"/>
        <v>99.869739478957925</v>
      </c>
      <c r="AD228" s="505"/>
    </row>
    <row r="229" spans="1:31" s="3" customFormat="1">
      <c r="A229" s="394" t="s">
        <v>835</v>
      </c>
      <c r="B229" s="395" t="str">
        <f>UPPER("Thương mại - Dịch vụ")</f>
        <v>THƯƠNG MẠI - DỊCH VỤ</v>
      </c>
      <c r="C229" s="394"/>
      <c r="D229" s="394"/>
      <c r="E229" s="330"/>
      <c r="F229" s="314" t="str">
        <f t="shared" si="72"/>
        <v xml:space="preserve"> </v>
      </c>
      <c r="G229" s="330"/>
      <c r="H229" s="314" t="str">
        <f t="shared" si="73"/>
        <v xml:space="preserve"> </v>
      </c>
      <c r="I229" s="330"/>
      <c r="J229" s="314" t="str">
        <f t="shared" si="74"/>
        <v xml:space="preserve"> </v>
      </c>
      <c r="K229" s="330"/>
      <c r="L229" s="353" t="str">
        <f t="shared" si="82"/>
        <v xml:space="preserve"> </v>
      </c>
      <c r="M229" s="328"/>
      <c r="N229" s="314" t="str">
        <f t="shared" si="75"/>
        <v xml:space="preserve"> </v>
      </c>
      <c r="O229" s="330"/>
      <c r="P229" s="314" t="str">
        <f t="shared" si="76"/>
        <v xml:space="preserve"> </v>
      </c>
      <c r="Q229" s="330"/>
      <c r="R229" s="353" t="str">
        <f t="shared" ref="R229:R275" si="88">IF(LEN($C229)=0," ",P229+Q229)</f>
        <v xml:space="preserve"> </v>
      </c>
      <c r="S229" s="328"/>
      <c r="T229" s="353" t="str">
        <f t="shared" si="83"/>
        <v xml:space="preserve"> </v>
      </c>
      <c r="U229" s="353"/>
      <c r="V229" s="353" t="str">
        <f t="shared" si="84"/>
        <v xml:space="preserve"> </v>
      </c>
      <c r="W229" s="330"/>
      <c r="X229" s="353" t="str">
        <f t="shared" si="85"/>
        <v xml:space="preserve"> </v>
      </c>
      <c r="Y229" s="328"/>
      <c r="Z229" s="353" t="str">
        <f t="shared" si="81"/>
        <v xml:space="preserve"> </v>
      </c>
      <c r="AA229" s="330"/>
      <c r="AB229" s="353" t="str">
        <f t="shared" ref="AB229:AB259" si="89">IF(LEN($C229)=0," ",Z229+AA229)</f>
        <v xml:space="preserve"> </v>
      </c>
      <c r="AC229" s="353"/>
      <c r="AD229" s="394"/>
    </row>
    <row r="230" spans="1:31" s="442" customFormat="1">
      <c r="A230" s="456" t="s">
        <v>6</v>
      </c>
      <c r="B230" s="473" t="str">
        <f>UPPER("Thương mại - dịch vụ - du lịch")</f>
        <v>THƯƠNG MẠI - DỊCH VỤ - DU LỊCH</v>
      </c>
      <c r="C230" s="456"/>
      <c r="D230" s="504"/>
      <c r="E230" s="320"/>
      <c r="F230" s="314" t="str">
        <f t="shared" si="72"/>
        <v xml:space="preserve"> </v>
      </c>
      <c r="G230" s="323"/>
      <c r="H230" s="314" t="str">
        <f t="shared" si="73"/>
        <v xml:space="preserve"> </v>
      </c>
      <c r="I230" s="320"/>
      <c r="J230" s="314" t="str">
        <f t="shared" si="74"/>
        <v xml:space="preserve"> </v>
      </c>
      <c r="K230" s="320"/>
      <c r="L230" s="314" t="str">
        <f t="shared" si="82"/>
        <v xml:space="preserve"> </v>
      </c>
      <c r="M230" s="323"/>
      <c r="N230" s="314" t="str">
        <f t="shared" si="75"/>
        <v xml:space="preserve"> </v>
      </c>
      <c r="O230" s="320"/>
      <c r="P230" s="314" t="str">
        <f t="shared" si="76"/>
        <v xml:space="preserve"> </v>
      </c>
      <c r="Q230" s="320"/>
      <c r="R230" s="314" t="str">
        <f t="shared" si="88"/>
        <v xml:space="preserve"> </v>
      </c>
      <c r="S230" s="323"/>
      <c r="T230" s="314" t="str">
        <f t="shared" si="83"/>
        <v xml:space="preserve"> </v>
      </c>
      <c r="U230" s="314"/>
      <c r="V230" s="314" t="str">
        <f t="shared" si="84"/>
        <v xml:space="preserve"> </v>
      </c>
      <c r="W230" s="320"/>
      <c r="X230" s="314" t="str">
        <f t="shared" si="85"/>
        <v xml:space="preserve"> </v>
      </c>
      <c r="Y230" s="323"/>
      <c r="Z230" s="314" t="str">
        <f t="shared" si="81"/>
        <v xml:space="preserve"> </v>
      </c>
      <c r="AA230" s="320"/>
      <c r="AB230" s="314" t="str">
        <f t="shared" si="89"/>
        <v xml:space="preserve"> </v>
      </c>
      <c r="AC230" s="314"/>
      <c r="AD230" s="505"/>
    </row>
    <row r="231" spans="1:31" s="393" customFormat="1">
      <c r="A231" s="456"/>
      <c r="B231" s="503" t="s">
        <v>590</v>
      </c>
      <c r="C231" s="456" t="s">
        <v>849</v>
      </c>
      <c r="D231" s="323">
        <v>856</v>
      </c>
      <c r="E231" s="320">
        <v>78.489999999999995</v>
      </c>
      <c r="F231" s="314">
        <f t="shared" si="72"/>
        <v>78.489999999999995</v>
      </c>
      <c r="G231" s="323">
        <v>101.02</v>
      </c>
      <c r="H231" s="314">
        <f t="shared" si="73"/>
        <v>179.51</v>
      </c>
      <c r="I231" s="323">
        <f>250.86-179.51</f>
        <v>71.350000000000023</v>
      </c>
      <c r="J231" s="314">
        <f t="shared" si="74"/>
        <v>250.86</v>
      </c>
      <c r="K231" s="320">
        <v>76.599999999999994</v>
      </c>
      <c r="L231" s="314">
        <f t="shared" si="82"/>
        <v>327.46000000000004</v>
      </c>
      <c r="M231" s="323">
        <v>75.790000000000006</v>
      </c>
      <c r="N231" s="314">
        <f t="shared" si="75"/>
        <v>403.25000000000006</v>
      </c>
      <c r="O231" s="320">
        <v>77.099999999999994</v>
      </c>
      <c r="P231" s="314">
        <f t="shared" si="76"/>
        <v>480.35</v>
      </c>
      <c r="Q231" s="320">
        <v>77.12</v>
      </c>
      <c r="R231" s="314">
        <f t="shared" si="88"/>
        <v>557.47</v>
      </c>
      <c r="S231" s="323">
        <v>75.510000000000005</v>
      </c>
      <c r="T231" s="314">
        <f t="shared" si="83"/>
        <v>632.98</v>
      </c>
      <c r="U231" s="317">
        <v>82</v>
      </c>
      <c r="V231" s="317">
        <f t="shared" si="84"/>
        <v>714.98</v>
      </c>
      <c r="W231" s="323">
        <v>77.31</v>
      </c>
      <c r="X231" s="317">
        <f t="shared" si="85"/>
        <v>792.29</v>
      </c>
      <c r="Y231" s="364"/>
      <c r="Z231" s="314">
        <f t="shared" si="81"/>
        <v>792.29</v>
      </c>
      <c r="AA231" s="319"/>
      <c r="AB231" s="314">
        <f t="shared" si="89"/>
        <v>792.29</v>
      </c>
      <c r="AC231" s="314">
        <f t="shared" si="86"/>
        <v>92.557242990654203</v>
      </c>
      <c r="AD231" s="507"/>
      <c r="AE231" s="512"/>
    </row>
    <row r="232" spans="1:31" s="442" customFormat="1">
      <c r="A232" s="487"/>
      <c r="B232" s="508" t="s">
        <v>263</v>
      </c>
      <c r="C232" s="487" t="str">
        <f>C231</f>
        <v>Tỷ đồng</v>
      </c>
      <c r="D232" s="323">
        <v>165</v>
      </c>
      <c r="E232" s="320">
        <v>13</v>
      </c>
      <c r="F232" s="314">
        <f t="shared" si="72"/>
        <v>13</v>
      </c>
      <c r="G232" s="323">
        <v>17</v>
      </c>
      <c r="H232" s="314">
        <f t="shared" si="73"/>
        <v>30</v>
      </c>
      <c r="I232" s="323">
        <v>15</v>
      </c>
      <c r="J232" s="314">
        <f t="shared" si="74"/>
        <v>45</v>
      </c>
      <c r="K232" s="320">
        <v>16</v>
      </c>
      <c r="L232" s="314">
        <f t="shared" si="82"/>
        <v>61</v>
      </c>
      <c r="M232" s="323">
        <v>16</v>
      </c>
      <c r="N232" s="314">
        <f t="shared" si="75"/>
        <v>77</v>
      </c>
      <c r="O232" s="320">
        <v>16</v>
      </c>
      <c r="P232" s="314">
        <f t="shared" si="76"/>
        <v>93</v>
      </c>
      <c r="Q232" s="320">
        <v>16</v>
      </c>
      <c r="R232" s="314">
        <f t="shared" si="88"/>
        <v>109</v>
      </c>
      <c r="S232" s="323">
        <v>16</v>
      </c>
      <c r="T232" s="317">
        <f t="shared" si="83"/>
        <v>125</v>
      </c>
      <c r="U232" s="317">
        <v>17</v>
      </c>
      <c r="V232" s="317">
        <f t="shared" si="84"/>
        <v>142</v>
      </c>
      <c r="W232" s="364">
        <v>17</v>
      </c>
      <c r="X232" s="317">
        <f t="shared" si="85"/>
        <v>159</v>
      </c>
      <c r="Y232" s="364"/>
      <c r="Z232" s="314">
        <f t="shared" si="81"/>
        <v>159</v>
      </c>
      <c r="AA232" s="319"/>
      <c r="AB232" s="314">
        <f t="shared" si="89"/>
        <v>159</v>
      </c>
      <c r="AC232" s="314">
        <f t="shared" si="86"/>
        <v>96.36363636363636</v>
      </c>
      <c r="AD232" s="505"/>
    </row>
    <row r="233" spans="1:31" s="442" customFormat="1">
      <c r="A233" s="487"/>
      <c r="B233" s="508" t="s">
        <v>264</v>
      </c>
      <c r="C233" s="487" t="str">
        <f>C231</f>
        <v>Tỷ đồng</v>
      </c>
      <c r="D233" s="323">
        <v>691</v>
      </c>
      <c r="E233" s="320">
        <v>65.489999999999995</v>
      </c>
      <c r="F233" s="314">
        <f t="shared" si="72"/>
        <v>65.489999999999995</v>
      </c>
      <c r="G233" s="323">
        <v>84.02</v>
      </c>
      <c r="H233" s="314">
        <f t="shared" si="73"/>
        <v>149.51</v>
      </c>
      <c r="I233" s="323">
        <f>205.86-149.51</f>
        <v>56.350000000000023</v>
      </c>
      <c r="J233" s="314">
        <f t="shared" si="74"/>
        <v>205.86</v>
      </c>
      <c r="K233" s="320">
        <v>60.6</v>
      </c>
      <c r="L233" s="314">
        <f t="shared" si="82"/>
        <v>266.46000000000004</v>
      </c>
      <c r="M233" s="323">
        <v>59.79</v>
      </c>
      <c r="N233" s="314">
        <f t="shared" si="75"/>
        <v>326.25000000000006</v>
      </c>
      <c r="O233" s="320">
        <v>61.1</v>
      </c>
      <c r="P233" s="314">
        <f t="shared" si="76"/>
        <v>387.35000000000008</v>
      </c>
      <c r="Q233" s="320">
        <v>61.12</v>
      </c>
      <c r="R233" s="314">
        <f t="shared" si="88"/>
        <v>448.47000000000008</v>
      </c>
      <c r="S233" s="323">
        <v>59.51</v>
      </c>
      <c r="T233" s="314">
        <f t="shared" si="83"/>
        <v>507.98000000000008</v>
      </c>
      <c r="U233" s="317">
        <v>65</v>
      </c>
      <c r="V233" s="317">
        <f t="shared" si="84"/>
        <v>572.98</v>
      </c>
      <c r="W233" s="364">
        <v>60.31</v>
      </c>
      <c r="X233" s="317">
        <f t="shared" si="85"/>
        <v>633.29</v>
      </c>
      <c r="Y233" s="323"/>
      <c r="Z233" s="314">
        <f t="shared" si="81"/>
        <v>633.29</v>
      </c>
      <c r="AA233" s="319"/>
      <c r="AB233" s="314">
        <f t="shared" si="89"/>
        <v>633.29</v>
      </c>
      <c r="AC233" s="314">
        <f t="shared" si="86"/>
        <v>91.648335745296663</v>
      </c>
      <c r="AD233" s="505"/>
    </row>
    <row r="234" spans="1:31" s="393" customFormat="1">
      <c r="A234" s="456">
        <v>1</v>
      </c>
      <c r="B234" s="473" t="s">
        <v>583</v>
      </c>
      <c r="C234" s="456"/>
      <c r="D234" s="320"/>
      <c r="E234" s="320"/>
      <c r="F234" s="314" t="str">
        <f t="shared" si="72"/>
        <v xml:space="preserve"> </v>
      </c>
      <c r="G234" s="320"/>
      <c r="H234" s="314" t="str">
        <f t="shared" si="73"/>
        <v xml:space="preserve"> </v>
      </c>
      <c r="I234" s="323"/>
      <c r="J234" s="314" t="str">
        <f t="shared" si="74"/>
        <v xml:space="preserve"> </v>
      </c>
      <c r="K234" s="320"/>
      <c r="L234" s="314" t="str">
        <f t="shared" si="82"/>
        <v xml:space="preserve"> </v>
      </c>
      <c r="M234" s="323"/>
      <c r="N234" s="314" t="str">
        <f t="shared" si="75"/>
        <v xml:space="preserve"> </v>
      </c>
      <c r="O234" s="320"/>
      <c r="P234" s="314" t="str">
        <f t="shared" si="76"/>
        <v xml:space="preserve"> </v>
      </c>
      <c r="Q234" s="320"/>
      <c r="R234" s="314" t="str">
        <f t="shared" si="88"/>
        <v xml:space="preserve"> </v>
      </c>
      <c r="S234" s="323"/>
      <c r="T234" s="317" t="str">
        <f t="shared" si="83"/>
        <v xml:space="preserve"> </v>
      </c>
      <c r="U234" s="317"/>
      <c r="V234" s="317" t="str">
        <f t="shared" si="84"/>
        <v xml:space="preserve"> </v>
      </c>
      <c r="W234" s="319"/>
      <c r="X234" s="317" t="str">
        <f t="shared" si="85"/>
        <v xml:space="preserve"> </v>
      </c>
      <c r="Y234" s="364"/>
      <c r="Z234" s="314" t="str">
        <f t="shared" si="81"/>
        <v xml:space="preserve"> </v>
      </c>
      <c r="AA234" s="319"/>
      <c r="AB234" s="314" t="str">
        <f t="shared" si="89"/>
        <v xml:space="preserve"> </v>
      </c>
      <c r="AC234" s="314"/>
      <c r="AD234" s="507"/>
    </row>
    <row r="235" spans="1:31" s="442" customFormat="1" ht="19.5">
      <c r="A235" s="441"/>
      <c r="B235" s="508" t="s">
        <v>45</v>
      </c>
      <c r="C235" s="487"/>
      <c r="D235" s="323"/>
      <c r="E235" s="320"/>
      <c r="F235" s="314" t="str">
        <f t="shared" si="72"/>
        <v xml:space="preserve"> </v>
      </c>
      <c r="G235" s="320"/>
      <c r="H235" s="314" t="str">
        <f t="shared" si="73"/>
        <v xml:space="preserve"> </v>
      </c>
      <c r="I235" s="323"/>
      <c r="J235" s="314" t="str">
        <f t="shared" si="74"/>
        <v xml:space="preserve"> </v>
      </c>
      <c r="K235" s="320"/>
      <c r="L235" s="314" t="str">
        <f t="shared" si="82"/>
        <v xml:space="preserve"> </v>
      </c>
      <c r="M235" s="323"/>
      <c r="N235" s="314" t="str">
        <f t="shared" si="75"/>
        <v xml:space="preserve"> </v>
      </c>
      <c r="O235" s="320"/>
      <c r="P235" s="314" t="str">
        <f t="shared" si="76"/>
        <v xml:space="preserve"> </v>
      </c>
      <c r="Q235" s="320"/>
      <c r="R235" s="314" t="str">
        <f t="shared" si="88"/>
        <v xml:space="preserve"> </v>
      </c>
      <c r="S235" s="323"/>
      <c r="T235" s="317" t="str">
        <f t="shared" si="83"/>
        <v xml:space="preserve"> </v>
      </c>
      <c r="U235" s="317"/>
      <c r="V235" s="317" t="str">
        <f t="shared" si="84"/>
        <v xml:space="preserve"> </v>
      </c>
      <c r="W235" s="319"/>
      <c r="X235" s="317" t="str">
        <f t="shared" si="85"/>
        <v xml:space="preserve"> </v>
      </c>
      <c r="Y235" s="364"/>
      <c r="Z235" s="314" t="str">
        <f t="shared" si="81"/>
        <v xml:space="preserve"> </v>
      </c>
      <c r="AA235" s="319"/>
      <c r="AB235" s="314" t="str">
        <f t="shared" si="89"/>
        <v xml:space="preserve"> </v>
      </c>
      <c r="AC235" s="314"/>
      <c r="AD235" s="505"/>
    </row>
    <row r="236" spans="1:31" s="442" customFormat="1">
      <c r="A236" s="487"/>
      <c r="B236" s="508" t="s">
        <v>905</v>
      </c>
      <c r="C236" s="487" t="s">
        <v>849</v>
      </c>
      <c r="D236" s="322">
        <v>400</v>
      </c>
      <c r="E236" s="320">
        <v>35</v>
      </c>
      <c r="F236" s="314">
        <f t="shared" si="72"/>
        <v>35</v>
      </c>
      <c r="G236" s="323">
        <v>52</v>
      </c>
      <c r="H236" s="314">
        <f t="shared" si="73"/>
        <v>87</v>
      </c>
      <c r="I236" s="323">
        <f>119-87</f>
        <v>32</v>
      </c>
      <c r="J236" s="314">
        <f t="shared" si="74"/>
        <v>119</v>
      </c>
      <c r="K236" s="361">
        <v>33</v>
      </c>
      <c r="L236" s="314">
        <f t="shared" si="82"/>
        <v>152</v>
      </c>
      <c r="M236" s="323">
        <v>33</v>
      </c>
      <c r="N236" s="314">
        <f t="shared" si="75"/>
        <v>185</v>
      </c>
      <c r="O236" s="320">
        <v>34</v>
      </c>
      <c r="P236" s="314">
        <f t="shared" si="76"/>
        <v>219</v>
      </c>
      <c r="Q236" s="320">
        <v>33</v>
      </c>
      <c r="R236" s="314">
        <f t="shared" si="88"/>
        <v>252</v>
      </c>
      <c r="S236" s="323">
        <v>33</v>
      </c>
      <c r="T236" s="317">
        <f t="shared" si="83"/>
        <v>285</v>
      </c>
      <c r="U236" s="317">
        <v>36</v>
      </c>
      <c r="V236" s="317">
        <f t="shared" si="84"/>
        <v>321</v>
      </c>
      <c r="W236" s="364">
        <v>35</v>
      </c>
      <c r="X236" s="317">
        <f t="shared" si="85"/>
        <v>356</v>
      </c>
      <c r="Y236" s="364"/>
      <c r="Z236" s="314">
        <f t="shared" si="81"/>
        <v>356</v>
      </c>
      <c r="AA236" s="319"/>
      <c r="AB236" s="314">
        <f t="shared" si="89"/>
        <v>356</v>
      </c>
      <c r="AC236" s="314">
        <f t="shared" si="86"/>
        <v>89</v>
      </c>
      <c r="AD236" s="505"/>
    </row>
    <row r="237" spans="1:31" s="442" customFormat="1">
      <c r="A237" s="487"/>
      <c r="B237" s="508" t="s">
        <v>265</v>
      </c>
      <c r="C237" s="487" t="s">
        <v>849</v>
      </c>
      <c r="D237" s="322">
        <v>140</v>
      </c>
      <c r="E237" s="320">
        <v>13</v>
      </c>
      <c r="F237" s="314">
        <f t="shared" si="72"/>
        <v>13</v>
      </c>
      <c r="G237" s="323">
        <v>14</v>
      </c>
      <c r="H237" s="314">
        <f t="shared" si="73"/>
        <v>27</v>
      </c>
      <c r="I237" s="323">
        <f>40-27</f>
        <v>13</v>
      </c>
      <c r="J237" s="314">
        <f t="shared" si="74"/>
        <v>40</v>
      </c>
      <c r="K237" s="361">
        <v>14</v>
      </c>
      <c r="L237" s="314">
        <f t="shared" si="82"/>
        <v>54</v>
      </c>
      <c r="M237" s="323">
        <v>14</v>
      </c>
      <c r="N237" s="314">
        <f t="shared" si="75"/>
        <v>68</v>
      </c>
      <c r="O237" s="320">
        <v>14</v>
      </c>
      <c r="P237" s="314">
        <f t="shared" si="76"/>
        <v>82</v>
      </c>
      <c r="Q237" s="320">
        <v>14</v>
      </c>
      <c r="R237" s="314">
        <f t="shared" si="88"/>
        <v>96</v>
      </c>
      <c r="S237" s="323">
        <v>14</v>
      </c>
      <c r="T237" s="317">
        <f t="shared" si="83"/>
        <v>110</v>
      </c>
      <c r="U237" s="317">
        <v>14</v>
      </c>
      <c r="V237" s="317">
        <f t="shared" si="84"/>
        <v>124</v>
      </c>
      <c r="W237" s="364">
        <v>14</v>
      </c>
      <c r="X237" s="317">
        <f t="shared" si="85"/>
        <v>138</v>
      </c>
      <c r="Y237" s="364"/>
      <c r="Z237" s="314">
        <f t="shared" si="81"/>
        <v>138</v>
      </c>
      <c r="AA237" s="319"/>
      <c r="AB237" s="314">
        <f t="shared" si="89"/>
        <v>138</v>
      </c>
      <c r="AC237" s="314">
        <f t="shared" si="86"/>
        <v>98.571428571428584</v>
      </c>
      <c r="AD237" s="505"/>
    </row>
    <row r="238" spans="1:31" s="442" customFormat="1">
      <c r="A238" s="487"/>
      <c r="B238" s="508" t="s">
        <v>266</v>
      </c>
      <c r="C238" s="487" t="s">
        <v>849</v>
      </c>
      <c r="D238" s="323">
        <v>66</v>
      </c>
      <c r="E238" s="320">
        <v>5.36</v>
      </c>
      <c r="F238" s="314">
        <f t="shared" si="72"/>
        <v>5.36</v>
      </c>
      <c r="G238" s="323">
        <v>8.02</v>
      </c>
      <c r="H238" s="314">
        <f t="shared" si="73"/>
        <v>13.379999999999999</v>
      </c>
      <c r="I238" s="314">
        <f>19.26-13.38</f>
        <v>5.8800000000000008</v>
      </c>
      <c r="J238" s="314">
        <f t="shared" si="74"/>
        <v>19.259999999999998</v>
      </c>
      <c r="K238" s="314">
        <v>5.6</v>
      </c>
      <c r="L238" s="314">
        <f t="shared" si="82"/>
        <v>24.86</v>
      </c>
      <c r="M238" s="314">
        <v>5.78</v>
      </c>
      <c r="N238" s="314">
        <f t="shared" si="75"/>
        <v>30.64</v>
      </c>
      <c r="O238" s="314">
        <v>5.6</v>
      </c>
      <c r="P238" s="314">
        <f t="shared" si="76"/>
        <v>36.24</v>
      </c>
      <c r="Q238" s="314">
        <v>6.12</v>
      </c>
      <c r="R238" s="314">
        <f t="shared" si="88"/>
        <v>42.36</v>
      </c>
      <c r="S238" s="314">
        <v>6.51</v>
      </c>
      <c r="T238" s="317">
        <f t="shared" si="83"/>
        <v>48.87</v>
      </c>
      <c r="U238" s="314">
        <v>7.5</v>
      </c>
      <c r="V238" s="317">
        <f t="shared" si="84"/>
        <v>56.37</v>
      </c>
      <c r="W238" s="314">
        <v>6.31</v>
      </c>
      <c r="X238" s="317">
        <f t="shared" si="85"/>
        <v>62.68</v>
      </c>
      <c r="Y238" s="314"/>
      <c r="Z238" s="314">
        <f t="shared" si="81"/>
        <v>62.68</v>
      </c>
      <c r="AA238" s="314"/>
      <c r="AB238" s="314">
        <f t="shared" si="89"/>
        <v>62.68</v>
      </c>
      <c r="AC238" s="314">
        <f t="shared" si="86"/>
        <v>94.969696969696969</v>
      </c>
      <c r="AD238" s="505"/>
    </row>
    <row r="239" spans="1:31" s="442" customFormat="1">
      <c r="A239" s="487"/>
      <c r="B239" s="508" t="s">
        <v>894</v>
      </c>
      <c r="C239" s="487" t="s">
        <v>849</v>
      </c>
      <c r="D239" s="323">
        <v>60</v>
      </c>
      <c r="E239" s="320">
        <v>4.5999999999999996</v>
      </c>
      <c r="F239" s="314">
        <f t="shared" si="72"/>
        <v>4.5999999999999996</v>
      </c>
      <c r="G239" s="323">
        <v>7</v>
      </c>
      <c r="H239" s="314">
        <f t="shared" si="73"/>
        <v>11.6</v>
      </c>
      <c r="I239" s="323">
        <f>17.6-11.6</f>
        <v>6.0000000000000018</v>
      </c>
      <c r="J239" s="314">
        <f t="shared" si="74"/>
        <v>17.600000000000001</v>
      </c>
      <c r="K239" s="320">
        <v>6</v>
      </c>
      <c r="L239" s="314">
        <f t="shared" si="82"/>
        <v>23.6</v>
      </c>
      <c r="M239" s="323">
        <v>5</v>
      </c>
      <c r="N239" s="314">
        <f t="shared" si="75"/>
        <v>28.6</v>
      </c>
      <c r="O239" s="320">
        <v>5.5</v>
      </c>
      <c r="P239" s="314">
        <f t="shared" si="76"/>
        <v>34.1</v>
      </c>
      <c r="Q239" s="320">
        <v>5</v>
      </c>
      <c r="R239" s="314">
        <f t="shared" si="88"/>
        <v>39.1</v>
      </c>
      <c r="S239" s="323">
        <v>4</v>
      </c>
      <c r="T239" s="317">
        <f t="shared" si="83"/>
        <v>43.1</v>
      </c>
      <c r="U239" s="317">
        <v>5.5</v>
      </c>
      <c r="V239" s="317">
        <f t="shared" si="84"/>
        <v>48.6</v>
      </c>
      <c r="W239" s="364">
        <v>4</v>
      </c>
      <c r="X239" s="317">
        <f t="shared" si="85"/>
        <v>52.6</v>
      </c>
      <c r="Y239" s="364"/>
      <c r="Z239" s="314">
        <f t="shared" si="81"/>
        <v>52.6</v>
      </c>
      <c r="AA239" s="319"/>
      <c r="AB239" s="314">
        <f t="shared" si="89"/>
        <v>52.6</v>
      </c>
      <c r="AC239" s="314">
        <f t="shared" si="86"/>
        <v>87.666666666666671</v>
      </c>
      <c r="AD239" s="505"/>
    </row>
    <row r="240" spans="1:31" s="442" customFormat="1">
      <c r="A240" s="487"/>
      <c r="B240" s="508" t="s">
        <v>912</v>
      </c>
      <c r="C240" s="487" t="s">
        <v>849</v>
      </c>
      <c r="D240" s="323">
        <v>130</v>
      </c>
      <c r="E240" s="320">
        <v>12</v>
      </c>
      <c r="F240" s="314">
        <f t="shared" si="72"/>
        <v>12</v>
      </c>
      <c r="G240" s="323">
        <v>14</v>
      </c>
      <c r="H240" s="314">
        <f t="shared" si="73"/>
        <v>26</v>
      </c>
      <c r="I240" s="323">
        <f>39-26</f>
        <v>13</v>
      </c>
      <c r="J240" s="314">
        <f t="shared" si="74"/>
        <v>39</v>
      </c>
      <c r="K240" s="320">
        <v>13</v>
      </c>
      <c r="L240" s="314">
        <f t="shared" si="82"/>
        <v>52</v>
      </c>
      <c r="M240" s="323">
        <v>13</v>
      </c>
      <c r="N240" s="314">
        <f t="shared" si="75"/>
        <v>65</v>
      </c>
      <c r="O240" s="320">
        <v>13</v>
      </c>
      <c r="P240" s="314">
        <f t="shared" si="76"/>
        <v>78</v>
      </c>
      <c r="Q240" s="320">
        <v>13</v>
      </c>
      <c r="R240" s="314">
        <f t="shared" si="88"/>
        <v>91</v>
      </c>
      <c r="S240" s="323">
        <v>13</v>
      </c>
      <c r="T240" s="317">
        <f t="shared" si="83"/>
        <v>104</v>
      </c>
      <c r="U240" s="317">
        <v>13</v>
      </c>
      <c r="V240" s="317">
        <f t="shared" si="84"/>
        <v>117</v>
      </c>
      <c r="W240" s="364">
        <v>13</v>
      </c>
      <c r="X240" s="317">
        <f t="shared" si="85"/>
        <v>130</v>
      </c>
      <c r="Y240" s="364"/>
      <c r="Z240" s="314">
        <f t="shared" si="81"/>
        <v>130</v>
      </c>
      <c r="AA240" s="319"/>
      <c r="AB240" s="314">
        <f t="shared" si="89"/>
        <v>130</v>
      </c>
      <c r="AC240" s="314">
        <f t="shared" si="86"/>
        <v>100</v>
      </c>
      <c r="AD240" s="505"/>
    </row>
    <row r="241" spans="1:31" s="442" customFormat="1">
      <c r="A241" s="487"/>
      <c r="B241" s="508" t="s">
        <v>268</v>
      </c>
      <c r="C241" s="487" t="s">
        <v>849</v>
      </c>
      <c r="D241" s="323">
        <v>60</v>
      </c>
      <c r="E241" s="320">
        <v>5</v>
      </c>
      <c r="F241" s="314">
        <f t="shared" si="72"/>
        <v>5</v>
      </c>
      <c r="G241" s="323">
        <v>6</v>
      </c>
      <c r="H241" s="314">
        <f t="shared" si="73"/>
        <v>11</v>
      </c>
      <c r="I241" s="323">
        <v>5</v>
      </c>
      <c r="J241" s="314">
        <f t="shared" si="74"/>
        <v>16</v>
      </c>
      <c r="K241" s="320">
        <v>5</v>
      </c>
      <c r="L241" s="314">
        <f t="shared" si="82"/>
        <v>21</v>
      </c>
      <c r="M241" s="323">
        <v>5</v>
      </c>
      <c r="N241" s="314">
        <f t="shared" si="75"/>
        <v>26</v>
      </c>
      <c r="O241" s="320">
        <v>5</v>
      </c>
      <c r="P241" s="314">
        <f t="shared" si="76"/>
        <v>31</v>
      </c>
      <c r="Q241" s="320">
        <v>6</v>
      </c>
      <c r="R241" s="314">
        <f t="shared" si="88"/>
        <v>37</v>
      </c>
      <c r="S241" s="323">
        <v>5</v>
      </c>
      <c r="T241" s="317">
        <f t="shared" si="83"/>
        <v>42</v>
      </c>
      <c r="U241" s="317">
        <v>6</v>
      </c>
      <c r="V241" s="317">
        <f t="shared" si="84"/>
        <v>48</v>
      </c>
      <c r="W241" s="364">
        <v>5</v>
      </c>
      <c r="X241" s="317">
        <f t="shared" si="85"/>
        <v>53</v>
      </c>
      <c r="Y241" s="364"/>
      <c r="Z241" s="314">
        <f t="shared" si="81"/>
        <v>53</v>
      </c>
      <c r="AA241" s="319"/>
      <c r="AB241" s="314">
        <f t="shared" si="89"/>
        <v>53</v>
      </c>
      <c r="AC241" s="314">
        <f t="shared" si="86"/>
        <v>88.333333333333329</v>
      </c>
      <c r="AD241" s="505"/>
    </row>
    <row r="242" spans="1:31" s="7" customFormat="1">
      <c r="A242" s="513">
        <v>2</v>
      </c>
      <c r="B242" s="503" t="s">
        <v>591</v>
      </c>
      <c r="C242" s="456"/>
      <c r="D242" s="320"/>
      <c r="E242" s="320"/>
      <c r="F242" s="314" t="str">
        <f t="shared" si="72"/>
        <v xml:space="preserve"> </v>
      </c>
      <c r="G242" s="320"/>
      <c r="H242" s="314" t="str">
        <f t="shared" si="73"/>
        <v xml:space="preserve"> </v>
      </c>
      <c r="I242" s="320"/>
      <c r="J242" s="314" t="str">
        <f t="shared" si="74"/>
        <v xml:space="preserve"> </v>
      </c>
      <c r="K242" s="320"/>
      <c r="L242" s="314" t="str">
        <f t="shared" si="82"/>
        <v xml:space="preserve"> </v>
      </c>
      <c r="M242" s="323"/>
      <c r="N242" s="314" t="str">
        <f t="shared" si="75"/>
        <v xml:space="preserve"> </v>
      </c>
      <c r="O242" s="320"/>
      <c r="P242" s="314" t="str">
        <f t="shared" si="76"/>
        <v xml:space="preserve"> </v>
      </c>
      <c r="Q242" s="320"/>
      <c r="R242" s="314" t="str">
        <f t="shared" si="88"/>
        <v xml:space="preserve"> </v>
      </c>
      <c r="S242" s="323"/>
      <c r="T242" s="314" t="str">
        <f t="shared" si="83"/>
        <v xml:space="preserve"> </v>
      </c>
      <c r="U242" s="314"/>
      <c r="V242" s="314" t="str">
        <f t="shared" si="84"/>
        <v xml:space="preserve"> </v>
      </c>
      <c r="W242" s="320"/>
      <c r="X242" s="314" t="str">
        <f t="shared" si="85"/>
        <v xml:space="preserve"> </v>
      </c>
      <c r="Y242" s="323"/>
      <c r="Z242" s="314" t="str">
        <f t="shared" si="81"/>
        <v xml:space="preserve"> </v>
      </c>
      <c r="AA242" s="320"/>
      <c r="AB242" s="314" t="str">
        <f t="shared" si="89"/>
        <v xml:space="preserve"> </v>
      </c>
      <c r="AC242" s="314"/>
      <c r="AD242" s="402"/>
    </row>
    <row r="243" spans="1:31" s="421" customFormat="1" ht="19.5">
      <c r="A243" s="441" t="s">
        <v>234</v>
      </c>
      <c r="B243" s="514" t="s">
        <v>269</v>
      </c>
      <c r="C243" s="441"/>
      <c r="D243" s="362"/>
      <c r="E243" s="320"/>
      <c r="F243" s="314" t="str">
        <f t="shared" si="72"/>
        <v xml:space="preserve"> </v>
      </c>
      <c r="G243" s="320"/>
      <c r="H243" s="314" t="str">
        <f t="shared" si="73"/>
        <v xml:space="preserve"> </v>
      </c>
      <c r="I243" s="320"/>
      <c r="J243" s="314" t="str">
        <f t="shared" si="74"/>
        <v xml:space="preserve"> </v>
      </c>
      <c r="K243" s="320"/>
      <c r="L243" s="314" t="str">
        <f t="shared" si="82"/>
        <v xml:space="preserve"> </v>
      </c>
      <c r="M243" s="323"/>
      <c r="N243" s="314" t="str">
        <f t="shared" si="75"/>
        <v xml:space="preserve"> </v>
      </c>
      <c r="O243" s="320"/>
      <c r="P243" s="314" t="str">
        <f t="shared" si="76"/>
        <v xml:space="preserve"> </v>
      </c>
      <c r="Q243" s="320"/>
      <c r="R243" s="314" t="str">
        <f t="shared" si="88"/>
        <v xml:space="preserve"> </v>
      </c>
      <c r="S243" s="323"/>
      <c r="T243" s="314" t="str">
        <f t="shared" si="83"/>
        <v xml:space="preserve"> </v>
      </c>
      <c r="U243" s="314"/>
      <c r="V243" s="314" t="str">
        <f t="shared" si="84"/>
        <v xml:space="preserve"> </v>
      </c>
      <c r="W243" s="320"/>
      <c r="X243" s="314" t="str">
        <f t="shared" si="85"/>
        <v xml:space="preserve"> </v>
      </c>
      <c r="Y243" s="323"/>
      <c r="Z243" s="314" t="str">
        <f t="shared" si="81"/>
        <v xml:space="preserve"> </v>
      </c>
      <c r="AA243" s="320"/>
      <c r="AB243" s="314" t="str">
        <f t="shared" si="89"/>
        <v xml:space="preserve"> </v>
      </c>
      <c r="AC243" s="314"/>
      <c r="AD243" s="420"/>
    </row>
    <row r="244" spans="1:31">
      <c r="A244" s="515"/>
      <c r="B244" s="508" t="s">
        <v>270</v>
      </c>
      <c r="C244" s="487" t="s">
        <v>271</v>
      </c>
      <c r="D244" s="322">
        <v>2</v>
      </c>
      <c r="E244" s="321"/>
      <c r="F244" s="314">
        <v>2</v>
      </c>
      <c r="G244" s="320"/>
      <c r="H244" s="314">
        <f t="shared" si="73"/>
        <v>2</v>
      </c>
      <c r="I244" s="320"/>
      <c r="J244" s="314">
        <f t="shared" si="74"/>
        <v>2</v>
      </c>
      <c r="K244" s="320"/>
      <c r="L244" s="314">
        <f t="shared" si="82"/>
        <v>2</v>
      </c>
      <c r="M244" s="323"/>
      <c r="N244" s="314">
        <f t="shared" si="75"/>
        <v>2</v>
      </c>
      <c r="O244" s="320"/>
      <c r="P244" s="314">
        <f t="shared" si="76"/>
        <v>2</v>
      </c>
      <c r="Q244" s="320"/>
      <c r="R244" s="314">
        <f t="shared" si="88"/>
        <v>2</v>
      </c>
      <c r="S244" s="322"/>
      <c r="T244" s="318">
        <f t="shared" si="83"/>
        <v>2</v>
      </c>
      <c r="U244" s="318"/>
      <c r="V244" s="318">
        <f t="shared" si="84"/>
        <v>2</v>
      </c>
      <c r="W244" s="321"/>
      <c r="X244" s="318">
        <f t="shared" si="85"/>
        <v>2</v>
      </c>
      <c r="Y244" s="322"/>
      <c r="Z244" s="314">
        <f t="shared" si="81"/>
        <v>2</v>
      </c>
      <c r="AA244" s="321"/>
      <c r="AB244" s="314">
        <f t="shared" si="89"/>
        <v>2</v>
      </c>
      <c r="AC244" s="318">
        <f t="shared" si="86"/>
        <v>100</v>
      </c>
      <c r="AD244" s="399"/>
    </row>
    <row r="245" spans="1:31">
      <c r="A245" s="515"/>
      <c r="B245" s="508" t="s">
        <v>272</v>
      </c>
      <c r="C245" s="487" t="s">
        <v>273</v>
      </c>
      <c r="D245" s="322">
        <v>49</v>
      </c>
      <c r="E245" s="321"/>
      <c r="F245" s="314">
        <v>49</v>
      </c>
      <c r="G245" s="320"/>
      <c r="H245" s="314">
        <f t="shared" si="73"/>
        <v>49</v>
      </c>
      <c r="I245" s="320"/>
      <c r="J245" s="314">
        <f t="shared" si="74"/>
        <v>49</v>
      </c>
      <c r="K245" s="320"/>
      <c r="L245" s="314">
        <f t="shared" si="82"/>
        <v>49</v>
      </c>
      <c r="M245" s="323"/>
      <c r="N245" s="314">
        <f t="shared" si="75"/>
        <v>49</v>
      </c>
      <c r="O245" s="320"/>
      <c r="P245" s="314">
        <f t="shared" si="76"/>
        <v>49</v>
      </c>
      <c r="Q245" s="320"/>
      <c r="R245" s="314">
        <f t="shared" si="88"/>
        <v>49</v>
      </c>
      <c r="S245" s="322"/>
      <c r="T245" s="318">
        <f t="shared" si="83"/>
        <v>49</v>
      </c>
      <c r="U245" s="318"/>
      <c r="V245" s="318">
        <f t="shared" si="84"/>
        <v>49</v>
      </c>
      <c r="W245" s="321"/>
      <c r="X245" s="318">
        <f t="shared" si="85"/>
        <v>49</v>
      </c>
      <c r="Y245" s="322"/>
      <c r="Z245" s="314">
        <f t="shared" si="81"/>
        <v>49</v>
      </c>
      <c r="AA245" s="321"/>
      <c r="AB245" s="314">
        <f t="shared" si="89"/>
        <v>49</v>
      </c>
      <c r="AC245" s="318">
        <f t="shared" si="86"/>
        <v>100</v>
      </c>
      <c r="AD245" s="399"/>
    </row>
    <row r="246" spans="1:31">
      <c r="A246" s="515"/>
      <c r="B246" s="508" t="s">
        <v>274</v>
      </c>
      <c r="C246" s="487" t="s">
        <v>24</v>
      </c>
      <c r="D246" s="322">
        <v>65</v>
      </c>
      <c r="E246" s="321"/>
      <c r="F246" s="314"/>
      <c r="G246" s="320"/>
      <c r="H246" s="314">
        <f t="shared" si="73"/>
        <v>0</v>
      </c>
      <c r="I246" s="320"/>
      <c r="J246" s="314">
        <f t="shared" si="74"/>
        <v>0</v>
      </c>
      <c r="K246" s="320"/>
      <c r="L246" s="314">
        <f t="shared" si="82"/>
        <v>0</v>
      </c>
      <c r="M246" s="323"/>
      <c r="N246" s="314">
        <f t="shared" si="75"/>
        <v>0</v>
      </c>
      <c r="O246" s="320"/>
      <c r="P246" s="314">
        <f t="shared" si="76"/>
        <v>0</v>
      </c>
      <c r="Q246" s="320"/>
      <c r="R246" s="314">
        <f t="shared" si="88"/>
        <v>0</v>
      </c>
      <c r="S246" s="322"/>
      <c r="T246" s="318">
        <f t="shared" si="83"/>
        <v>0</v>
      </c>
      <c r="U246" s="318"/>
      <c r="V246" s="318">
        <f t="shared" si="84"/>
        <v>0</v>
      </c>
      <c r="W246" s="321"/>
      <c r="X246" s="318">
        <f t="shared" si="85"/>
        <v>0</v>
      </c>
      <c r="Y246" s="322"/>
      <c r="Z246" s="314">
        <f t="shared" si="81"/>
        <v>0</v>
      </c>
      <c r="AA246" s="321"/>
      <c r="AB246" s="314">
        <f t="shared" si="89"/>
        <v>0</v>
      </c>
      <c r="AC246" s="318">
        <f t="shared" si="86"/>
        <v>0</v>
      </c>
      <c r="AD246" s="399"/>
    </row>
    <row r="247" spans="1:31">
      <c r="A247" s="515"/>
      <c r="B247" s="508" t="s">
        <v>275</v>
      </c>
      <c r="C247" s="487" t="s">
        <v>271</v>
      </c>
      <c r="D247" s="322">
        <v>30</v>
      </c>
      <c r="E247" s="321"/>
      <c r="F247" s="314">
        <v>30</v>
      </c>
      <c r="G247" s="323"/>
      <c r="H247" s="314">
        <f t="shared" si="73"/>
        <v>30</v>
      </c>
      <c r="I247" s="320"/>
      <c r="J247" s="314">
        <f t="shared" si="74"/>
        <v>30</v>
      </c>
      <c r="K247" s="320"/>
      <c r="L247" s="314">
        <f t="shared" si="82"/>
        <v>30</v>
      </c>
      <c r="M247" s="323"/>
      <c r="N247" s="314">
        <f t="shared" si="75"/>
        <v>30</v>
      </c>
      <c r="O247" s="320"/>
      <c r="P247" s="314">
        <f t="shared" si="76"/>
        <v>30</v>
      </c>
      <c r="Q247" s="320"/>
      <c r="R247" s="314">
        <f t="shared" si="88"/>
        <v>30</v>
      </c>
      <c r="S247" s="322"/>
      <c r="T247" s="318">
        <f t="shared" si="83"/>
        <v>30</v>
      </c>
      <c r="U247" s="318"/>
      <c r="V247" s="318">
        <f t="shared" si="84"/>
        <v>30</v>
      </c>
      <c r="W247" s="321"/>
      <c r="X247" s="318">
        <f t="shared" si="85"/>
        <v>30</v>
      </c>
      <c r="Y247" s="322"/>
      <c r="Z247" s="314">
        <f t="shared" si="81"/>
        <v>30</v>
      </c>
      <c r="AA247" s="321"/>
      <c r="AB247" s="314">
        <f t="shared" si="89"/>
        <v>30</v>
      </c>
      <c r="AC247" s="318">
        <f t="shared" si="86"/>
        <v>100</v>
      </c>
      <c r="AD247" s="399"/>
    </row>
    <row r="248" spans="1:31" s="421" customFormat="1" ht="19.5">
      <c r="A248" s="441" t="s">
        <v>235</v>
      </c>
      <c r="B248" s="514" t="s">
        <v>276</v>
      </c>
      <c r="C248" s="441" t="s">
        <v>277</v>
      </c>
      <c r="D248" s="363">
        <v>49531</v>
      </c>
      <c r="E248" s="321">
        <f>E249+E252</f>
        <v>2372</v>
      </c>
      <c r="F248" s="314">
        <f t="shared" si="72"/>
        <v>2372</v>
      </c>
      <c r="G248" s="314">
        <f t="shared" ref="G248:K248" si="90">G249+G252</f>
        <v>5586</v>
      </c>
      <c r="H248" s="314">
        <f t="shared" si="90"/>
        <v>7958</v>
      </c>
      <c r="I248" s="314">
        <f t="shared" si="90"/>
        <v>10542</v>
      </c>
      <c r="J248" s="314">
        <f t="shared" si="90"/>
        <v>10542</v>
      </c>
      <c r="K248" s="314">
        <f t="shared" si="90"/>
        <v>5590</v>
      </c>
      <c r="L248" s="314">
        <f>L249+L252</f>
        <v>14540</v>
      </c>
      <c r="M248" s="314">
        <f>M249+M252</f>
        <v>6342</v>
      </c>
      <c r="N248" s="314">
        <f>N249+N252</f>
        <v>20882</v>
      </c>
      <c r="O248" s="318">
        <f t="shared" ref="O248" si="91">IF(LEN(L248)=0," ",N248)</f>
        <v>20882</v>
      </c>
      <c r="P248" s="318">
        <f t="shared" ref="P248" si="92">IF(LEN(M248)=0," ",O248)</f>
        <v>20882</v>
      </c>
      <c r="Q248" s="318">
        <f>Q249+Q252</f>
        <v>4349</v>
      </c>
      <c r="R248" s="318">
        <f>R249+R252</f>
        <v>27296</v>
      </c>
      <c r="S248" s="318">
        <f>S249+S252</f>
        <v>5574</v>
      </c>
      <c r="T248" s="318">
        <f>T249+T252</f>
        <v>32870</v>
      </c>
      <c r="U248" s="314">
        <f t="shared" ref="U248" si="93">IF(LEN(R248)=0," ",T248)</f>
        <v>32870</v>
      </c>
      <c r="V248" s="314">
        <f>V249+V252</f>
        <v>41878</v>
      </c>
      <c r="W248" s="314">
        <f>W249+W252</f>
        <v>5903</v>
      </c>
      <c r="X248" s="314">
        <f>X249+X252</f>
        <v>47781</v>
      </c>
      <c r="Y248" s="314">
        <f t="shared" ref="Y248" si="94">IF(LEN(V248)=0," ",X248)</f>
        <v>47781</v>
      </c>
      <c r="Z248" s="314" t="e">
        <f>IF(LEN(#REF!)=0," ",Y248)</f>
        <v>#REF!</v>
      </c>
      <c r="AA248" s="314" t="e">
        <f t="shared" ref="AA248" si="95">IF(LEN(X248)=0," ",Z248)</f>
        <v>#REF!</v>
      </c>
      <c r="AB248" s="318">
        <f>X248</f>
        <v>47781</v>
      </c>
      <c r="AC248" s="314">
        <f>+AB248/D248*100</f>
        <v>96.466859138721205</v>
      </c>
      <c r="AD248" s="420"/>
      <c r="AE248" s="442"/>
    </row>
    <row r="249" spans="1:31">
      <c r="A249" s="487"/>
      <c r="B249" s="508" t="s">
        <v>823</v>
      </c>
      <c r="C249" s="487" t="s">
        <v>277</v>
      </c>
      <c r="D249" s="322">
        <v>656</v>
      </c>
      <c r="E249" s="319">
        <v>59</v>
      </c>
      <c r="F249" s="314">
        <f t="shared" si="72"/>
        <v>59</v>
      </c>
      <c r="G249" s="323">
        <v>72</v>
      </c>
      <c r="H249" s="314">
        <f t="shared" si="73"/>
        <v>131</v>
      </c>
      <c r="I249" s="322">
        <v>168</v>
      </c>
      <c r="J249" s="314">
        <f>297-129</f>
        <v>168</v>
      </c>
      <c r="K249" s="320">
        <v>200</v>
      </c>
      <c r="L249" s="314">
        <f>499-202</f>
        <v>297</v>
      </c>
      <c r="M249" s="323">
        <v>245</v>
      </c>
      <c r="N249" s="314">
        <f t="shared" si="75"/>
        <v>542</v>
      </c>
      <c r="O249" s="318">
        <v>38</v>
      </c>
      <c r="P249" s="318">
        <f t="shared" si="76"/>
        <v>580</v>
      </c>
      <c r="Q249" s="318">
        <v>88</v>
      </c>
      <c r="R249" s="318">
        <f t="shared" si="88"/>
        <v>668</v>
      </c>
      <c r="S249" s="318">
        <v>90</v>
      </c>
      <c r="T249" s="318">
        <f>IF(LEN($C249)=0," ",R249+S249)</f>
        <v>758</v>
      </c>
      <c r="U249" s="314">
        <f>1204-758-84</f>
        <v>362</v>
      </c>
      <c r="V249" s="314">
        <f t="shared" si="84"/>
        <v>1120</v>
      </c>
      <c r="W249" s="6">
        <v>127</v>
      </c>
      <c r="X249" s="314">
        <f>1120+127</f>
        <v>1247</v>
      </c>
      <c r="Y249" s="314"/>
      <c r="Z249" s="314">
        <f t="shared" si="81"/>
        <v>1247</v>
      </c>
      <c r="AA249" s="314"/>
      <c r="AB249" s="318">
        <f t="shared" si="89"/>
        <v>1247</v>
      </c>
      <c r="AC249" s="314">
        <f t="shared" si="86"/>
        <v>190.09146341463415</v>
      </c>
      <c r="AD249" s="399"/>
    </row>
    <row r="250" spans="1:31">
      <c r="A250" s="487"/>
      <c r="B250" s="508" t="s">
        <v>830</v>
      </c>
      <c r="C250" s="487" t="s">
        <v>280</v>
      </c>
      <c r="D250" s="364">
        <v>1.5</v>
      </c>
      <c r="E250" s="320"/>
      <c r="F250" s="314">
        <f t="shared" si="72"/>
        <v>0</v>
      </c>
      <c r="G250" s="323"/>
      <c r="H250" s="314">
        <f t="shared" si="73"/>
        <v>0</v>
      </c>
      <c r="I250" s="323"/>
      <c r="J250" s="314">
        <f t="shared" si="74"/>
        <v>0</v>
      </c>
      <c r="K250" s="320"/>
      <c r="L250" s="314">
        <f t="shared" si="82"/>
        <v>0</v>
      </c>
      <c r="M250" s="323"/>
      <c r="N250" s="314">
        <f t="shared" si="75"/>
        <v>0</v>
      </c>
      <c r="O250" s="320"/>
      <c r="P250" s="314">
        <f t="shared" si="76"/>
        <v>0</v>
      </c>
      <c r="Q250" s="320"/>
      <c r="R250" s="314">
        <f t="shared" si="88"/>
        <v>0</v>
      </c>
      <c r="S250" s="323"/>
      <c r="T250" s="318">
        <f t="shared" si="83"/>
        <v>0</v>
      </c>
      <c r="U250" s="314"/>
      <c r="V250" s="317">
        <f t="shared" si="84"/>
        <v>0</v>
      </c>
      <c r="W250" s="320"/>
      <c r="X250" s="318">
        <f t="shared" si="85"/>
        <v>0</v>
      </c>
      <c r="Y250" s="323"/>
      <c r="Z250" s="314">
        <f t="shared" si="81"/>
        <v>0</v>
      </c>
      <c r="AA250" s="320"/>
      <c r="AB250" s="314">
        <f t="shared" si="89"/>
        <v>0</v>
      </c>
      <c r="AC250" s="314">
        <f t="shared" si="86"/>
        <v>0</v>
      </c>
      <c r="AD250" s="399"/>
    </row>
    <row r="251" spans="1:31">
      <c r="A251" s="487"/>
      <c r="B251" s="508" t="s">
        <v>1004</v>
      </c>
      <c r="C251" s="487" t="s">
        <v>9</v>
      </c>
      <c r="D251" s="364">
        <v>1.2</v>
      </c>
      <c r="E251" s="320"/>
      <c r="F251" s="314">
        <f t="shared" si="72"/>
        <v>0</v>
      </c>
      <c r="G251" s="323"/>
      <c r="H251" s="314">
        <f t="shared" si="73"/>
        <v>0</v>
      </c>
      <c r="I251" s="323"/>
      <c r="J251" s="314">
        <f t="shared" si="74"/>
        <v>0</v>
      </c>
      <c r="K251" s="320"/>
      <c r="L251" s="314">
        <f t="shared" si="82"/>
        <v>0</v>
      </c>
      <c r="M251" s="323"/>
      <c r="N251" s="314">
        <f t="shared" si="75"/>
        <v>0</v>
      </c>
      <c r="O251" s="320"/>
      <c r="P251" s="314">
        <f t="shared" si="76"/>
        <v>0</v>
      </c>
      <c r="Q251" s="320"/>
      <c r="R251" s="314">
        <f t="shared" si="88"/>
        <v>0</v>
      </c>
      <c r="S251" s="323"/>
      <c r="T251" s="318">
        <f t="shared" si="83"/>
        <v>0</v>
      </c>
      <c r="U251" s="314"/>
      <c r="V251" s="317">
        <f t="shared" si="84"/>
        <v>0</v>
      </c>
      <c r="W251" s="320"/>
      <c r="X251" s="318">
        <f t="shared" si="85"/>
        <v>0</v>
      </c>
      <c r="Y251" s="323"/>
      <c r="Z251" s="314">
        <f t="shared" si="81"/>
        <v>0</v>
      </c>
      <c r="AA251" s="320"/>
      <c r="AB251" s="314">
        <f t="shared" si="89"/>
        <v>0</v>
      </c>
      <c r="AC251" s="314">
        <f t="shared" si="86"/>
        <v>0</v>
      </c>
      <c r="AD251" s="399"/>
    </row>
    <row r="252" spans="1:31">
      <c r="A252" s="487"/>
      <c r="B252" s="508" t="s">
        <v>824</v>
      </c>
      <c r="C252" s="487" t="s">
        <v>277</v>
      </c>
      <c r="D252" s="322">
        <v>48875</v>
      </c>
      <c r="E252" s="321">
        <v>2313</v>
      </c>
      <c r="F252" s="314">
        <f t="shared" si="72"/>
        <v>2313</v>
      </c>
      <c r="G252" s="323">
        <v>5514</v>
      </c>
      <c r="H252" s="314">
        <f t="shared" si="73"/>
        <v>7827</v>
      </c>
      <c r="I252" s="322">
        <v>10374</v>
      </c>
      <c r="J252" s="314">
        <f>14243-3869</f>
        <v>10374</v>
      </c>
      <c r="K252" s="320">
        <v>5390</v>
      </c>
      <c r="L252" s="314">
        <f>18368-4125</f>
        <v>14243</v>
      </c>
      <c r="M252" s="323">
        <v>6097</v>
      </c>
      <c r="N252" s="314">
        <f t="shared" si="75"/>
        <v>20340</v>
      </c>
      <c r="O252" s="321">
        <f>26628-24601</f>
        <v>2027</v>
      </c>
      <c r="P252" s="318">
        <f t="shared" si="76"/>
        <v>22367</v>
      </c>
      <c r="Q252" s="322">
        <f>5947-1686</f>
        <v>4261</v>
      </c>
      <c r="R252" s="318">
        <f t="shared" si="88"/>
        <v>26628</v>
      </c>
      <c r="S252" s="322">
        <f>32112-26628</f>
        <v>5484</v>
      </c>
      <c r="T252" s="318">
        <f>IF(LEN($C252)=0," ",R252+S252)</f>
        <v>32112</v>
      </c>
      <c r="U252" s="318">
        <f>44670-32112-3912</f>
        <v>8646</v>
      </c>
      <c r="V252" s="318">
        <f t="shared" si="84"/>
        <v>40758</v>
      </c>
      <c r="W252" s="322">
        <v>5776</v>
      </c>
      <c r="X252" s="318">
        <f t="shared" si="85"/>
        <v>46534</v>
      </c>
      <c r="Y252" s="322"/>
      <c r="Z252" s="318">
        <f t="shared" si="81"/>
        <v>46534</v>
      </c>
      <c r="AA252" s="321"/>
      <c r="AB252" s="318">
        <f t="shared" si="89"/>
        <v>46534</v>
      </c>
      <c r="AC252" s="314">
        <f t="shared" si="86"/>
        <v>95.21023017902813</v>
      </c>
      <c r="AD252" s="399"/>
    </row>
    <row r="253" spans="1:31">
      <c r="A253" s="487"/>
      <c r="B253" s="508" t="s">
        <v>829</v>
      </c>
      <c r="C253" s="487" t="s">
        <v>280</v>
      </c>
      <c r="D253" s="364">
        <v>1.5</v>
      </c>
      <c r="E253" s="320"/>
      <c r="F253" s="314">
        <f t="shared" si="72"/>
        <v>0</v>
      </c>
      <c r="G253" s="320"/>
      <c r="H253" s="314">
        <f t="shared" si="73"/>
        <v>0</v>
      </c>
      <c r="I253" s="320"/>
      <c r="J253" s="314">
        <f t="shared" si="74"/>
        <v>0</v>
      </c>
      <c r="K253" s="320"/>
      <c r="L253" s="314">
        <f t="shared" si="82"/>
        <v>0</v>
      </c>
      <c r="M253" s="323"/>
      <c r="N253" s="314">
        <f t="shared" si="75"/>
        <v>0</v>
      </c>
      <c r="O253" s="320"/>
      <c r="P253" s="314">
        <f t="shared" si="76"/>
        <v>0</v>
      </c>
      <c r="Q253" s="320"/>
      <c r="R253" s="314">
        <f t="shared" si="88"/>
        <v>0</v>
      </c>
      <c r="S253" s="323"/>
      <c r="T253" s="318">
        <f t="shared" si="83"/>
        <v>0</v>
      </c>
      <c r="U253" s="314"/>
      <c r="V253" s="317">
        <f t="shared" si="84"/>
        <v>0</v>
      </c>
      <c r="W253" s="320"/>
      <c r="X253" s="318">
        <f t="shared" si="85"/>
        <v>0</v>
      </c>
      <c r="Y253" s="323"/>
      <c r="Z253" s="314">
        <f t="shared" si="81"/>
        <v>0</v>
      </c>
      <c r="AA253" s="320"/>
      <c r="AB253" s="314">
        <f t="shared" si="89"/>
        <v>0</v>
      </c>
      <c r="AC253" s="314">
        <f t="shared" si="86"/>
        <v>0</v>
      </c>
      <c r="AD253" s="399"/>
    </row>
    <row r="254" spans="1:31">
      <c r="A254" s="487"/>
      <c r="B254" s="508" t="s">
        <v>828</v>
      </c>
      <c r="C254" s="487" t="s">
        <v>9</v>
      </c>
      <c r="D254" s="364">
        <v>0.7</v>
      </c>
      <c r="E254" s="320"/>
      <c r="F254" s="314">
        <f t="shared" si="72"/>
        <v>0</v>
      </c>
      <c r="G254" s="320"/>
      <c r="H254" s="314">
        <f t="shared" si="73"/>
        <v>0</v>
      </c>
      <c r="I254" s="320"/>
      <c r="J254" s="314">
        <f t="shared" si="74"/>
        <v>0</v>
      </c>
      <c r="K254" s="320"/>
      <c r="L254" s="314">
        <f t="shared" si="82"/>
        <v>0</v>
      </c>
      <c r="M254" s="323"/>
      <c r="N254" s="314">
        <f t="shared" si="75"/>
        <v>0</v>
      </c>
      <c r="O254" s="320"/>
      <c r="P254" s="314">
        <f t="shared" si="76"/>
        <v>0</v>
      </c>
      <c r="Q254" s="320"/>
      <c r="R254" s="314">
        <f t="shared" si="88"/>
        <v>0</v>
      </c>
      <c r="S254" s="323"/>
      <c r="T254" s="318">
        <f t="shared" si="83"/>
        <v>0</v>
      </c>
      <c r="U254" s="314"/>
      <c r="V254" s="317">
        <f t="shared" si="84"/>
        <v>0</v>
      </c>
      <c r="W254" s="320"/>
      <c r="X254" s="318">
        <f t="shared" si="85"/>
        <v>0</v>
      </c>
      <c r="Y254" s="323"/>
      <c r="Z254" s="314">
        <f t="shared" si="81"/>
        <v>0</v>
      </c>
      <c r="AA254" s="320"/>
      <c r="AB254" s="314">
        <f t="shared" si="89"/>
        <v>0</v>
      </c>
      <c r="AC254" s="314">
        <f t="shared" si="86"/>
        <v>0</v>
      </c>
      <c r="AD254" s="399"/>
    </row>
    <row r="255" spans="1:31" s="421" customFormat="1" ht="39">
      <c r="A255" s="441" t="s">
        <v>285</v>
      </c>
      <c r="B255" s="516" t="s">
        <v>825</v>
      </c>
      <c r="C255" s="441"/>
      <c r="D255" s="363"/>
      <c r="E255" s="320"/>
      <c r="F255" s="314" t="str">
        <f t="shared" ref="F255:F309" si="96">IF(LEN(C255)=0," ",E255)</f>
        <v xml:space="preserve"> </v>
      </c>
      <c r="G255" s="320"/>
      <c r="H255" s="314" t="str">
        <f t="shared" si="73"/>
        <v xml:space="preserve"> </v>
      </c>
      <c r="I255" s="314"/>
      <c r="J255" s="314" t="str">
        <f t="shared" si="74"/>
        <v xml:space="preserve"> </v>
      </c>
      <c r="K255" s="314"/>
      <c r="L255" s="314"/>
      <c r="M255" s="314"/>
      <c r="N255" s="314" t="str">
        <f t="shared" si="75"/>
        <v xml:space="preserve"> </v>
      </c>
      <c r="O255" s="314"/>
      <c r="P255" s="314" t="str">
        <f t="shared" si="76"/>
        <v xml:space="preserve"> </v>
      </c>
      <c r="Q255" s="314"/>
      <c r="R255" s="314" t="str">
        <f t="shared" si="88"/>
        <v xml:space="preserve"> </v>
      </c>
      <c r="S255" s="314"/>
      <c r="T255" s="318" t="str">
        <f t="shared" si="83"/>
        <v xml:space="preserve"> </v>
      </c>
      <c r="U255" s="314"/>
      <c r="V255" s="317" t="str">
        <f t="shared" si="84"/>
        <v xml:space="preserve"> </v>
      </c>
      <c r="W255" s="314"/>
      <c r="X255" s="318" t="str">
        <f t="shared" si="85"/>
        <v xml:space="preserve"> </v>
      </c>
      <c r="Y255" s="314"/>
      <c r="Z255" s="314" t="str">
        <f t="shared" si="81"/>
        <v xml:space="preserve"> </v>
      </c>
      <c r="AA255" s="314">
        <f t="shared" ref="AA255" si="97">AA257+AA258</f>
        <v>0</v>
      </c>
      <c r="AB255" s="314" t="str">
        <f t="shared" si="89"/>
        <v xml:space="preserve"> </v>
      </c>
      <c r="AC255" s="314"/>
      <c r="AD255" s="420"/>
    </row>
    <row r="256" spans="1:31">
      <c r="A256" s="487"/>
      <c r="B256" s="508" t="s">
        <v>287</v>
      </c>
      <c r="C256" s="487" t="s">
        <v>9</v>
      </c>
      <c r="D256" s="319">
        <v>52499.6</v>
      </c>
      <c r="E256" s="320">
        <f>E257+E258</f>
        <v>2534.8999999999996</v>
      </c>
      <c r="F256" s="314">
        <f t="shared" si="96"/>
        <v>2534.8999999999996</v>
      </c>
      <c r="G256" s="314">
        <f>G257+G258</f>
        <v>5919.3</v>
      </c>
      <c r="H256" s="314">
        <f>F256+G256</f>
        <v>8454.2000000000007</v>
      </c>
      <c r="I256" s="314">
        <f>I257+I258</f>
        <v>11195.099999999999</v>
      </c>
      <c r="J256" s="314">
        <f>J257+J258</f>
        <v>11195.04</v>
      </c>
      <c r="K256" s="314">
        <f>K257+K258</f>
        <v>6019.5</v>
      </c>
      <c r="L256" s="314">
        <f>L257+L258</f>
        <v>15489.4</v>
      </c>
      <c r="M256" s="314">
        <f t="shared" ref="M256" si="98">IF(LEN(J256)=0," ",L256)</f>
        <v>15489.4</v>
      </c>
      <c r="N256" s="314">
        <f t="shared" ref="N256" si="99">IF(LEN(K256)=0," ",M256)</f>
        <v>15489.4</v>
      </c>
      <c r="O256" s="314">
        <f>O257+O258</f>
        <v>4345.3999999999996</v>
      </c>
      <c r="P256" s="314">
        <f>P257+P258</f>
        <v>24529.4</v>
      </c>
      <c r="Q256" s="314">
        <f>Q257+Q258</f>
        <v>4632.4499999999989</v>
      </c>
      <c r="R256" s="314">
        <f>R257+R258</f>
        <v>29161.85</v>
      </c>
      <c r="S256" s="314">
        <f>S257+S258</f>
        <v>5920.2</v>
      </c>
      <c r="T256" s="314">
        <f>R256+S256</f>
        <v>35082.049999999996</v>
      </c>
      <c r="U256" s="314">
        <f>U257+U258</f>
        <v>9729.9</v>
      </c>
      <c r="V256" s="314">
        <f>V257+V258</f>
        <v>44811.950000000004</v>
      </c>
      <c r="W256" s="317">
        <f>W257+W258</f>
        <v>6293.4</v>
      </c>
      <c r="X256" s="314">
        <f>X257+X258</f>
        <v>51105.350000000006</v>
      </c>
      <c r="Y256" s="314">
        <f t="shared" ref="Y256" si="100">IF(LEN(V256)=0," ",X256)</f>
        <v>51105.350000000006</v>
      </c>
      <c r="Z256" s="314">
        <f t="shared" ref="Z256" si="101">IF(LEN(W256)=0," ",Y256)</f>
        <v>51105.350000000006</v>
      </c>
      <c r="AA256" s="314">
        <f t="shared" ref="AA256" si="102">IF(LEN(X256)=0," ",Z256)</f>
        <v>51105.350000000006</v>
      </c>
      <c r="AB256" s="314">
        <f t="shared" ref="AB256" si="103">IF(LEN(Y256)=0," ",AA256)</f>
        <v>51105.350000000006</v>
      </c>
      <c r="AC256" s="314">
        <f>+AB256/D256*100</f>
        <v>97.344265480117954</v>
      </c>
      <c r="AD256" s="399"/>
    </row>
    <row r="257" spans="1:30">
      <c r="A257" s="487"/>
      <c r="B257" s="508" t="s">
        <v>278</v>
      </c>
      <c r="C257" s="487" t="s">
        <v>9</v>
      </c>
      <c r="D257" s="364">
        <v>1180.8</v>
      </c>
      <c r="E257" s="320">
        <v>106.2</v>
      </c>
      <c r="F257" s="314">
        <f t="shared" si="96"/>
        <v>106.2</v>
      </c>
      <c r="G257" s="320">
        <v>129.6</v>
      </c>
      <c r="H257" s="314">
        <f t="shared" ref="H257:H311" si="104">IF(LEN(C257)=0," ",F257+G257)</f>
        <v>235.8</v>
      </c>
      <c r="I257" s="314">
        <f>I249*1.5*1.2</f>
        <v>302.39999999999998</v>
      </c>
      <c r="J257" s="314">
        <v>302.04000000000002</v>
      </c>
      <c r="K257" s="320">
        <f>K249*D250*D251</f>
        <v>360</v>
      </c>
      <c r="L257" s="314">
        <f>898-363.6</f>
        <v>534.4</v>
      </c>
      <c r="M257" s="323">
        <v>363.6</v>
      </c>
      <c r="N257" s="318">
        <f t="shared" ref="N257:N311" si="105">IF(LEN($C257)=0," ",L257+M257)</f>
        <v>898</v>
      </c>
      <c r="O257" s="319">
        <f>1202.4-1056</f>
        <v>146.40000000000009</v>
      </c>
      <c r="P257" s="318">
        <f t="shared" ref="P257:P310" si="106">IF(LEN($C257)=0," ",N257+O257)</f>
        <v>1044.4000000000001</v>
      </c>
      <c r="Q257" s="364">
        <f>Q249*D250*D251</f>
        <v>158.4</v>
      </c>
      <c r="R257" s="317">
        <f t="shared" si="88"/>
        <v>1202.8000000000002</v>
      </c>
      <c r="S257" s="322">
        <f>S249*D250*D251</f>
        <v>162</v>
      </c>
      <c r="T257" s="318">
        <f t="shared" si="83"/>
        <v>1364.8000000000002</v>
      </c>
      <c r="U257" s="318">
        <f>U249*D250*D251</f>
        <v>651.6</v>
      </c>
      <c r="V257" s="318">
        <f t="shared" si="84"/>
        <v>2016.4</v>
      </c>
      <c r="W257" s="322">
        <f>W249*D250*D251</f>
        <v>228.6</v>
      </c>
      <c r="X257" s="318">
        <f>V257+W257</f>
        <v>2245</v>
      </c>
      <c r="Y257" s="322"/>
      <c r="Z257" s="318">
        <f t="shared" si="81"/>
        <v>2245</v>
      </c>
      <c r="AA257" s="321"/>
      <c r="AB257" s="318">
        <f t="shared" si="89"/>
        <v>2245</v>
      </c>
      <c r="AC257" s="314">
        <f t="shared" si="86"/>
        <v>190.12533875338755</v>
      </c>
      <c r="AD257" s="399"/>
    </row>
    <row r="258" spans="1:30">
      <c r="A258" s="515"/>
      <c r="B258" s="508" t="s">
        <v>282</v>
      </c>
      <c r="C258" s="487" t="s">
        <v>9</v>
      </c>
      <c r="D258" s="364">
        <v>51318.8</v>
      </c>
      <c r="E258" s="320">
        <v>2428.6999999999998</v>
      </c>
      <c r="F258" s="314">
        <f t="shared" si="96"/>
        <v>2428.6999999999998</v>
      </c>
      <c r="G258" s="320">
        <v>5789.7</v>
      </c>
      <c r="H258" s="314">
        <f t="shared" si="104"/>
        <v>8218.4</v>
      </c>
      <c r="I258" s="314">
        <f>I252*1.5*0.7</f>
        <v>10892.699999999999</v>
      </c>
      <c r="J258" s="314">
        <v>10893</v>
      </c>
      <c r="K258" s="320">
        <f>K252*D253*D254</f>
        <v>5659.5</v>
      </c>
      <c r="L258" s="314">
        <f>19286-4331</f>
        <v>14955</v>
      </c>
      <c r="M258" s="322">
        <v>4331</v>
      </c>
      <c r="N258" s="318">
        <f t="shared" si="105"/>
        <v>19286</v>
      </c>
      <c r="O258" s="321">
        <f>27959-23760</f>
        <v>4199</v>
      </c>
      <c r="P258" s="318">
        <f t="shared" si="106"/>
        <v>23485</v>
      </c>
      <c r="Q258" s="323">
        <f>Q252*D253*D254</f>
        <v>4474.0499999999993</v>
      </c>
      <c r="R258" s="318">
        <f t="shared" si="88"/>
        <v>27959.05</v>
      </c>
      <c r="S258" s="323">
        <f>S252*D253*D254</f>
        <v>5758.2</v>
      </c>
      <c r="T258" s="318">
        <f t="shared" si="83"/>
        <v>33717.25</v>
      </c>
      <c r="U258" s="314">
        <f>U252*D253*D254</f>
        <v>9078.2999999999993</v>
      </c>
      <c r="V258" s="314">
        <f t="shared" si="84"/>
        <v>42795.55</v>
      </c>
      <c r="W258" s="323">
        <f>W252*D253*D254</f>
        <v>6064.7999999999993</v>
      </c>
      <c r="X258" s="318">
        <f>V258+W258</f>
        <v>48860.350000000006</v>
      </c>
      <c r="Y258" s="323"/>
      <c r="Z258" s="314">
        <f t="shared" si="81"/>
        <v>48860.350000000006</v>
      </c>
      <c r="AA258" s="320"/>
      <c r="AB258" s="314">
        <f t="shared" si="89"/>
        <v>48860.350000000006</v>
      </c>
      <c r="AC258" s="314">
        <f t="shared" si="86"/>
        <v>95.209455404257312</v>
      </c>
      <c r="AD258" s="399"/>
    </row>
    <row r="259" spans="1:30" s="3" customFormat="1">
      <c r="A259" s="394" t="s">
        <v>836</v>
      </c>
      <c r="B259" s="395" t="str">
        <f>UPPER("Dịch vụ vận tải")</f>
        <v>DỊCH VỤ VẬN TẢI</v>
      </c>
      <c r="C259" s="394"/>
      <c r="D259" s="394"/>
      <c r="E259" s="330"/>
      <c r="F259" s="314" t="str">
        <f t="shared" si="96"/>
        <v xml:space="preserve"> </v>
      </c>
      <c r="G259" s="330"/>
      <c r="H259" s="314" t="str">
        <f t="shared" si="104"/>
        <v xml:space="preserve"> </v>
      </c>
      <c r="I259" s="330"/>
      <c r="J259" s="314" t="str">
        <f t="shared" ref="J259:J311" si="107">IF(LEN($C259)=0," ",H259+I259)</f>
        <v xml:space="preserve"> </v>
      </c>
      <c r="K259" s="330"/>
      <c r="L259" s="353" t="str">
        <f t="shared" si="82"/>
        <v xml:space="preserve"> </v>
      </c>
      <c r="M259" s="335"/>
      <c r="N259" s="318" t="str">
        <f t="shared" si="105"/>
        <v xml:space="preserve"> </v>
      </c>
      <c r="O259" s="329"/>
      <c r="P259" s="318" t="str">
        <f t="shared" si="106"/>
        <v xml:space="preserve"> </v>
      </c>
      <c r="Q259" s="330"/>
      <c r="R259" s="353" t="str">
        <f t="shared" si="88"/>
        <v xml:space="preserve"> </v>
      </c>
      <c r="S259" s="328"/>
      <c r="T259" s="353" t="str">
        <f t="shared" si="83"/>
        <v xml:space="preserve"> </v>
      </c>
      <c r="U259" s="353"/>
      <c r="V259" s="353" t="str">
        <f t="shared" si="84"/>
        <v xml:space="preserve"> </v>
      </c>
      <c r="W259" s="330"/>
      <c r="X259" s="353" t="str">
        <f t="shared" si="85"/>
        <v xml:space="preserve"> </v>
      </c>
      <c r="Y259" s="328"/>
      <c r="Z259" s="353" t="str">
        <f t="shared" si="81"/>
        <v xml:space="preserve"> </v>
      </c>
      <c r="AA259" s="330"/>
      <c r="AB259" s="353" t="str">
        <f t="shared" si="89"/>
        <v xml:space="preserve"> </v>
      </c>
      <c r="AC259" s="353"/>
      <c r="AD259" s="394"/>
    </row>
    <row r="260" spans="1:30">
      <c r="A260" s="506" t="s">
        <v>6</v>
      </c>
      <c r="B260" s="341" t="str">
        <f>UPPER("Giá trị sản xuất")</f>
        <v>GIÁ TRỊ SẢN XUẤT</v>
      </c>
      <c r="C260" s="342" t="s">
        <v>9</v>
      </c>
      <c r="D260" s="517">
        <v>66000</v>
      </c>
      <c r="E260" s="320">
        <v>5360</v>
      </c>
      <c r="F260" s="314">
        <f t="shared" si="96"/>
        <v>5360</v>
      </c>
      <c r="G260" s="321">
        <v>8020</v>
      </c>
      <c r="H260" s="314">
        <f t="shared" si="104"/>
        <v>13380</v>
      </c>
      <c r="I260" s="323">
        <f>19260-13380</f>
        <v>5880</v>
      </c>
      <c r="J260" s="314">
        <f t="shared" si="107"/>
        <v>19260</v>
      </c>
      <c r="K260" s="321">
        <v>5597</v>
      </c>
      <c r="L260" s="314">
        <f t="shared" si="82"/>
        <v>24857</v>
      </c>
      <c r="M260" s="322">
        <v>5787</v>
      </c>
      <c r="N260" s="318">
        <f t="shared" si="105"/>
        <v>30644</v>
      </c>
      <c r="O260" s="321">
        <v>5597</v>
      </c>
      <c r="P260" s="318">
        <f t="shared" si="106"/>
        <v>36241</v>
      </c>
      <c r="Q260" s="321">
        <v>6120</v>
      </c>
      <c r="R260" s="318">
        <f t="shared" si="88"/>
        <v>42361</v>
      </c>
      <c r="S260" s="322">
        <v>6510</v>
      </c>
      <c r="T260" s="318">
        <f t="shared" si="83"/>
        <v>48871</v>
      </c>
      <c r="U260" s="314">
        <v>7502</v>
      </c>
      <c r="V260" s="314">
        <f t="shared" si="84"/>
        <v>56373</v>
      </c>
      <c r="W260" s="323">
        <v>6310</v>
      </c>
      <c r="X260" s="314">
        <f t="shared" si="85"/>
        <v>62683</v>
      </c>
      <c r="Y260" s="323"/>
      <c r="Z260" s="314">
        <f t="shared" si="81"/>
        <v>62683</v>
      </c>
      <c r="AA260" s="320"/>
      <c r="AB260" s="318">
        <f t="shared" ref="AB260:AB314" si="108">IF(LEN($C260)=0," ",Z260+AA260)</f>
        <v>62683</v>
      </c>
      <c r="AC260" s="314">
        <f t="shared" si="86"/>
        <v>94.974242424242433</v>
      </c>
      <c r="AD260" s="399"/>
    </row>
    <row r="261" spans="1:30" s="7" customFormat="1">
      <c r="A261" s="506">
        <v>1</v>
      </c>
      <c r="B261" s="343" t="s">
        <v>288</v>
      </c>
      <c r="C261" s="342" t="str">
        <f>C260</f>
        <v>Tr. đồng</v>
      </c>
      <c r="D261" s="321">
        <v>44000</v>
      </c>
      <c r="E261" s="320">
        <v>3620</v>
      </c>
      <c r="F261" s="314">
        <f t="shared" si="96"/>
        <v>3620</v>
      </c>
      <c r="G261" s="321">
        <v>5820</v>
      </c>
      <c r="H261" s="314">
        <f t="shared" si="104"/>
        <v>9440</v>
      </c>
      <c r="I261" s="323">
        <f>13410-9440</f>
        <v>3970</v>
      </c>
      <c r="J261" s="314">
        <f t="shared" si="107"/>
        <v>13410</v>
      </c>
      <c r="K261" s="321">
        <v>3586</v>
      </c>
      <c r="L261" s="314">
        <f t="shared" si="82"/>
        <v>16996</v>
      </c>
      <c r="M261" s="322">
        <v>3586</v>
      </c>
      <c r="N261" s="318">
        <f t="shared" si="105"/>
        <v>20582</v>
      </c>
      <c r="O261" s="321">
        <v>3586</v>
      </c>
      <c r="P261" s="318">
        <f t="shared" si="106"/>
        <v>24168</v>
      </c>
      <c r="Q261" s="321">
        <v>4310</v>
      </c>
      <c r="R261" s="318">
        <f t="shared" si="88"/>
        <v>28478</v>
      </c>
      <c r="S261" s="322">
        <v>4700</v>
      </c>
      <c r="T261" s="318">
        <f t="shared" si="83"/>
        <v>33178</v>
      </c>
      <c r="U261" s="314">
        <v>5692</v>
      </c>
      <c r="V261" s="314">
        <f t="shared" si="84"/>
        <v>38870</v>
      </c>
      <c r="W261" s="323">
        <v>4510</v>
      </c>
      <c r="X261" s="314">
        <f t="shared" si="85"/>
        <v>43380</v>
      </c>
      <c r="Y261" s="323"/>
      <c r="Z261" s="314">
        <f t="shared" si="81"/>
        <v>43380</v>
      </c>
      <c r="AA261" s="320"/>
      <c r="AB261" s="318">
        <f t="shared" si="108"/>
        <v>43380</v>
      </c>
      <c r="AC261" s="314">
        <f t="shared" si="86"/>
        <v>98.590909090909093</v>
      </c>
      <c r="AD261" s="402"/>
    </row>
    <row r="262" spans="1:30" s="7" customFormat="1">
      <c r="A262" s="506">
        <v>2</v>
      </c>
      <c r="B262" s="343" t="s">
        <v>289</v>
      </c>
      <c r="C262" s="342" t="str">
        <f>C260</f>
        <v>Tr. đồng</v>
      </c>
      <c r="D262" s="517">
        <v>22000</v>
      </c>
      <c r="E262" s="320">
        <v>1740</v>
      </c>
      <c r="F262" s="314">
        <f t="shared" si="96"/>
        <v>1740</v>
      </c>
      <c r="G262" s="321">
        <v>2200</v>
      </c>
      <c r="H262" s="314">
        <f t="shared" si="104"/>
        <v>3940</v>
      </c>
      <c r="I262" s="323">
        <f>5850-3940</f>
        <v>1910</v>
      </c>
      <c r="J262" s="314">
        <f t="shared" si="107"/>
        <v>5850</v>
      </c>
      <c r="K262" s="321">
        <v>2011</v>
      </c>
      <c r="L262" s="314">
        <f t="shared" si="82"/>
        <v>7861</v>
      </c>
      <c r="M262" s="322">
        <v>2201</v>
      </c>
      <c r="N262" s="318">
        <f t="shared" si="105"/>
        <v>10062</v>
      </c>
      <c r="O262" s="321">
        <v>2011</v>
      </c>
      <c r="P262" s="318">
        <f t="shared" si="106"/>
        <v>12073</v>
      </c>
      <c r="Q262" s="321">
        <v>1810</v>
      </c>
      <c r="R262" s="318">
        <f t="shared" si="88"/>
        <v>13883</v>
      </c>
      <c r="S262" s="322">
        <v>1810</v>
      </c>
      <c r="T262" s="318">
        <f t="shared" si="83"/>
        <v>15693</v>
      </c>
      <c r="U262" s="314">
        <v>1810</v>
      </c>
      <c r="V262" s="314">
        <f t="shared" si="84"/>
        <v>17503</v>
      </c>
      <c r="W262" s="323">
        <v>1800</v>
      </c>
      <c r="X262" s="314">
        <f t="shared" si="85"/>
        <v>19303</v>
      </c>
      <c r="Y262" s="323"/>
      <c r="Z262" s="314">
        <f t="shared" ref="Z262:Z284" si="109">IF(LEN($C262)=0," ",X262+Y262)</f>
        <v>19303</v>
      </c>
      <c r="AA262" s="320"/>
      <c r="AB262" s="318">
        <f t="shared" si="108"/>
        <v>19303</v>
      </c>
      <c r="AC262" s="314">
        <f t="shared" si="86"/>
        <v>87.740909090909085</v>
      </c>
      <c r="AD262" s="402"/>
    </row>
    <row r="263" spans="1:30">
      <c r="A263" s="506" t="s">
        <v>52</v>
      </c>
      <c r="B263" s="503" t="str">
        <f>UPPER("Sản phẩm chủ yếu")</f>
        <v>SẢN PHẨM CHỦ YẾU</v>
      </c>
      <c r="C263" s="456"/>
      <c r="D263" s="504"/>
      <c r="E263" s="320"/>
      <c r="F263" s="314" t="str">
        <f t="shared" si="96"/>
        <v xml:space="preserve"> </v>
      </c>
      <c r="G263" s="320"/>
      <c r="H263" s="314" t="str">
        <f t="shared" si="104"/>
        <v xml:space="preserve"> </v>
      </c>
      <c r="I263" s="323"/>
      <c r="J263" s="314" t="str">
        <f t="shared" si="107"/>
        <v xml:space="preserve"> </v>
      </c>
      <c r="K263" s="320"/>
      <c r="L263" s="314" t="str">
        <f t="shared" si="82"/>
        <v xml:space="preserve"> </v>
      </c>
      <c r="M263" s="322"/>
      <c r="N263" s="318" t="str">
        <f t="shared" si="105"/>
        <v xml:space="preserve"> </v>
      </c>
      <c r="O263" s="320"/>
      <c r="P263" s="318" t="str">
        <f t="shared" si="106"/>
        <v xml:space="preserve"> </v>
      </c>
      <c r="Q263" s="320"/>
      <c r="R263" s="314" t="str">
        <f t="shared" si="88"/>
        <v xml:space="preserve"> </v>
      </c>
      <c r="S263" s="323"/>
      <c r="T263" s="314" t="str">
        <f t="shared" si="83"/>
        <v xml:space="preserve"> </v>
      </c>
      <c r="U263" s="314"/>
      <c r="V263" s="314" t="str">
        <f t="shared" si="84"/>
        <v xml:space="preserve"> </v>
      </c>
      <c r="W263" s="323"/>
      <c r="X263" s="314" t="str">
        <f t="shared" si="85"/>
        <v xml:space="preserve"> </v>
      </c>
      <c r="Y263" s="323"/>
      <c r="Z263" s="314" t="str">
        <f t="shared" si="109"/>
        <v xml:space="preserve"> </v>
      </c>
      <c r="AA263" s="320"/>
      <c r="AB263" s="318" t="str">
        <f t="shared" si="108"/>
        <v xml:space="preserve"> </v>
      </c>
      <c r="AC263" s="314"/>
      <c r="AD263" s="399"/>
    </row>
    <row r="264" spans="1:30" ht="19.5">
      <c r="A264" s="506">
        <v>1</v>
      </c>
      <c r="B264" s="510" t="s">
        <v>811</v>
      </c>
      <c r="C264" s="441"/>
      <c r="D264" s="322"/>
      <c r="E264" s="320"/>
      <c r="F264" s="314" t="str">
        <f t="shared" si="96"/>
        <v xml:space="preserve"> </v>
      </c>
      <c r="G264" s="320"/>
      <c r="H264" s="314" t="str">
        <f t="shared" si="104"/>
        <v xml:space="preserve"> </v>
      </c>
      <c r="I264" s="320"/>
      <c r="J264" s="314" t="str">
        <f t="shared" si="107"/>
        <v xml:space="preserve"> </v>
      </c>
      <c r="K264" s="320"/>
      <c r="L264" s="314" t="str">
        <f t="shared" si="82"/>
        <v xml:space="preserve"> </v>
      </c>
      <c r="M264" s="322"/>
      <c r="N264" s="318" t="str">
        <f t="shared" si="105"/>
        <v xml:space="preserve"> </v>
      </c>
      <c r="O264" s="320"/>
      <c r="P264" s="318" t="str">
        <f t="shared" si="106"/>
        <v xml:space="preserve"> </v>
      </c>
      <c r="Q264" s="320"/>
      <c r="R264" s="314" t="str">
        <f t="shared" si="88"/>
        <v xml:space="preserve"> </v>
      </c>
      <c r="S264" s="323"/>
      <c r="T264" s="314" t="str">
        <f t="shared" si="83"/>
        <v xml:space="preserve"> </v>
      </c>
      <c r="U264" s="314"/>
      <c r="V264" s="314" t="str">
        <f t="shared" si="84"/>
        <v xml:space="preserve"> </v>
      </c>
      <c r="W264" s="323"/>
      <c r="X264" s="314" t="str">
        <f t="shared" si="85"/>
        <v xml:space="preserve"> </v>
      </c>
      <c r="Y264" s="323"/>
      <c r="Z264" s="314" t="str">
        <f t="shared" si="109"/>
        <v xml:space="preserve"> </v>
      </c>
      <c r="AA264" s="320"/>
      <c r="AB264" s="318" t="str">
        <f t="shared" si="108"/>
        <v xml:space="preserve"> </v>
      </c>
      <c r="AC264" s="314"/>
      <c r="AD264" s="399"/>
    </row>
    <row r="265" spans="1:30">
      <c r="A265" s="501"/>
      <c r="B265" s="509" t="s">
        <v>812</v>
      </c>
      <c r="C265" s="344" t="s">
        <v>292</v>
      </c>
      <c r="D265" s="322">
        <v>1100</v>
      </c>
      <c r="E265" s="320">
        <v>87</v>
      </c>
      <c r="F265" s="314">
        <f t="shared" si="96"/>
        <v>87</v>
      </c>
      <c r="G265" s="323">
        <v>110</v>
      </c>
      <c r="H265" s="314">
        <f t="shared" si="104"/>
        <v>197</v>
      </c>
      <c r="I265" s="323">
        <f>293-197</f>
        <v>96</v>
      </c>
      <c r="J265" s="314">
        <f t="shared" si="107"/>
        <v>293</v>
      </c>
      <c r="K265" s="321">
        <v>100</v>
      </c>
      <c r="L265" s="318">
        <f t="shared" si="82"/>
        <v>393</v>
      </c>
      <c r="M265" s="322">
        <v>110</v>
      </c>
      <c r="N265" s="318">
        <f t="shared" si="105"/>
        <v>503</v>
      </c>
      <c r="O265" s="321">
        <v>100</v>
      </c>
      <c r="P265" s="318">
        <f t="shared" si="106"/>
        <v>603</v>
      </c>
      <c r="Q265" s="321">
        <v>90</v>
      </c>
      <c r="R265" s="318">
        <f>IF(LEN($C265)=0," ",P265+Q265)</f>
        <v>693</v>
      </c>
      <c r="S265" s="322">
        <v>90</v>
      </c>
      <c r="T265" s="314">
        <f>R265+S265</f>
        <v>783</v>
      </c>
      <c r="U265" s="314">
        <v>90</v>
      </c>
      <c r="V265" s="314">
        <f t="shared" si="84"/>
        <v>873</v>
      </c>
      <c r="W265" s="323">
        <v>90</v>
      </c>
      <c r="X265" s="314">
        <f t="shared" si="85"/>
        <v>963</v>
      </c>
      <c r="Y265" s="323"/>
      <c r="Z265" s="314">
        <f t="shared" si="109"/>
        <v>963</v>
      </c>
      <c r="AA265" s="320"/>
      <c r="AB265" s="318">
        <f t="shared" si="108"/>
        <v>963</v>
      </c>
      <c r="AC265" s="314">
        <f t="shared" si="86"/>
        <v>87.545454545454547</v>
      </c>
      <c r="AD265" s="399"/>
    </row>
    <row r="266" spans="1:30">
      <c r="A266" s="501"/>
      <c r="B266" s="509" t="s">
        <v>813</v>
      </c>
      <c r="C266" s="344" t="s">
        <v>294</v>
      </c>
      <c r="D266" s="322"/>
      <c r="E266" s="320"/>
      <c r="F266" s="314">
        <f t="shared" si="96"/>
        <v>0</v>
      </c>
      <c r="G266" s="323"/>
      <c r="H266" s="314">
        <f t="shared" si="104"/>
        <v>0</v>
      </c>
      <c r="I266" s="323"/>
      <c r="J266" s="314">
        <f t="shared" si="107"/>
        <v>0</v>
      </c>
      <c r="K266" s="321"/>
      <c r="L266" s="318">
        <f t="shared" si="82"/>
        <v>0</v>
      </c>
      <c r="M266" s="323"/>
      <c r="N266" s="314">
        <f t="shared" si="105"/>
        <v>0</v>
      </c>
      <c r="O266" s="320"/>
      <c r="P266" s="318">
        <f t="shared" si="106"/>
        <v>0</v>
      </c>
      <c r="Q266" s="321"/>
      <c r="R266" s="314">
        <f t="shared" si="88"/>
        <v>0</v>
      </c>
      <c r="S266" s="322"/>
      <c r="T266" s="314">
        <f t="shared" si="83"/>
        <v>0</v>
      </c>
      <c r="U266" s="314"/>
      <c r="V266" s="314">
        <f t="shared" si="84"/>
        <v>0</v>
      </c>
      <c r="W266" s="323"/>
      <c r="X266" s="314">
        <f t="shared" si="85"/>
        <v>0</v>
      </c>
      <c r="Y266" s="323"/>
      <c r="Z266" s="314">
        <f t="shared" si="109"/>
        <v>0</v>
      </c>
      <c r="AA266" s="320"/>
      <c r="AB266" s="318">
        <f t="shared" si="108"/>
        <v>0</v>
      </c>
      <c r="AC266" s="314"/>
      <c r="AD266" s="399"/>
    </row>
    <row r="267" spans="1:30">
      <c r="A267" s="506">
        <v>2</v>
      </c>
      <c r="B267" s="473" t="s">
        <v>288</v>
      </c>
      <c r="C267" s="456"/>
      <c r="D267" s="335"/>
      <c r="E267" s="330"/>
      <c r="F267" s="314" t="str">
        <f t="shared" si="96"/>
        <v xml:space="preserve"> </v>
      </c>
      <c r="G267" s="328"/>
      <c r="H267" s="314" t="str">
        <f t="shared" si="104"/>
        <v xml:space="preserve"> </v>
      </c>
      <c r="I267" s="328"/>
      <c r="J267" s="314" t="str">
        <f t="shared" si="107"/>
        <v xml:space="preserve"> </v>
      </c>
      <c r="K267" s="329"/>
      <c r="L267" s="318" t="str">
        <f t="shared" si="82"/>
        <v xml:space="preserve"> </v>
      </c>
      <c r="M267" s="328"/>
      <c r="N267" s="314" t="str">
        <f t="shared" si="105"/>
        <v xml:space="preserve"> </v>
      </c>
      <c r="O267" s="330"/>
      <c r="P267" s="318" t="str">
        <f t="shared" si="106"/>
        <v xml:space="preserve"> </v>
      </c>
      <c r="Q267" s="329"/>
      <c r="R267" s="314" t="str">
        <f t="shared" si="88"/>
        <v xml:space="preserve"> </v>
      </c>
      <c r="S267" s="335"/>
      <c r="T267" s="314" t="str">
        <f t="shared" si="83"/>
        <v xml:space="preserve"> </v>
      </c>
      <c r="U267" s="314"/>
      <c r="V267" s="314" t="str">
        <f t="shared" si="84"/>
        <v xml:space="preserve"> </v>
      </c>
      <c r="W267" s="328"/>
      <c r="X267" s="314" t="str">
        <f t="shared" si="85"/>
        <v xml:space="preserve"> </v>
      </c>
      <c r="Y267" s="328"/>
      <c r="Z267" s="314" t="str">
        <f t="shared" si="109"/>
        <v xml:space="preserve"> </v>
      </c>
      <c r="AA267" s="330"/>
      <c r="AB267" s="318" t="str">
        <f t="shared" si="108"/>
        <v xml:space="preserve"> </v>
      </c>
      <c r="AC267" s="314"/>
      <c r="AD267" s="399"/>
    </row>
    <row r="268" spans="1:30">
      <c r="A268" s="487"/>
      <c r="B268" s="509" t="s">
        <v>814</v>
      </c>
      <c r="C268" s="487" t="s">
        <v>296</v>
      </c>
      <c r="D268" s="335">
        <v>280</v>
      </c>
      <c r="E268" s="330">
        <v>23</v>
      </c>
      <c r="F268" s="314">
        <f t="shared" si="96"/>
        <v>23</v>
      </c>
      <c r="G268" s="328">
        <v>37</v>
      </c>
      <c r="H268" s="314">
        <f t="shared" si="104"/>
        <v>60</v>
      </c>
      <c r="I268" s="328">
        <v>25</v>
      </c>
      <c r="J268" s="314">
        <f t="shared" si="107"/>
        <v>85</v>
      </c>
      <c r="K268" s="329">
        <v>23</v>
      </c>
      <c r="L268" s="318">
        <f t="shared" si="82"/>
        <v>108</v>
      </c>
      <c r="M268" s="335">
        <v>23</v>
      </c>
      <c r="N268" s="318">
        <f t="shared" si="105"/>
        <v>131</v>
      </c>
      <c r="O268" s="329">
        <v>23</v>
      </c>
      <c r="P268" s="318">
        <f t="shared" si="106"/>
        <v>154</v>
      </c>
      <c r="Q268" s="329">
        <v>28</v>
      </c>
      <c r="R268" s="318">
        <f t="shared" si="88"/>
        <v>182</v>
      </c>
      <c r="S268" s="338">
        <v>31</v>
      </c>
      <c r="T268" s="314">
        <f>R268+S268</f>
        <v>213</v>
      </c>
      <c r="U268" s="314">
        <v>37</v>
      </c>
      <c r="V268" s="314">
        <f t="shared" si="84"/>
        <v>250</v>
      </c>
      <c r="W268" s="328">
        <v>30</v>
      </c>
      <c r="X268" s="314">
        <f t="shared" si="85"/>
        <v>280</v>
      </c>
      <c r="Y268" s="328"/>
      <c r="Z268" s="314">
        <f t="shared" si="109"/>
        <v>280</v>
      </c>
      <c r="AA268" s="330"/>
      <c r="AB268" s="318">
        <f t="shared" si="108"/>
        <v>280</v>
      </c>
      <c r="AC268" s="314">
        <f t="shared" si="86"/>
        <v>100</v>
      </c>
      <c r="AD268" s="399"/>
    </row>
    <row r="269" spans="1:30" ht="23.25" customHeight="1">
      <c r="A269" s="501"/>
      <c r="B269" s="509" t="s">
        <v>815</v>
      </c>
      <c r="C269" s="344" t="s">
        <v>298</v>
      </c>
      <c r="D269" s="335"/>
      <c r="E269" s="330"/>
      <c r="F269" s="314">
        <f t="shared" si="96"/>
        <v>0</v>
      </c>
      <c r="G269" s="330"/>
      <c r="H269" s="314">
        <f t="shared" si="104"/>
        <v>0</v>
      </c>
      <c r="I269" s="330"/>
      <c r="J269" s="314">
        <f t="shared" si="107"/>
        <v>0</v>
      </c>
      <c r="K269" s="330"/>
      <c r="L269" s="314">
        <f t="shared" si="82"/>
        <v>0</v>
      </c>
      <c r="M269" s="328"/>
      <c r="N269" s="314">
        <f t="shared" si="105"/>
        <v>0</v>
      </c>
      <c r="O269" s="330"/>
      <c r="P269" s="314">
        <f t="shared" si="106"/>
        <v>0</v>
      </c>
      <c r="Q269" s="330"/>
      <c r="R269" s="314">
        <f t="shared" si="88"/>
        <v>0</v>
      </c>
      <c r="S269" s="335"/>
      <c r="T269" s="314">
        <f t="shared" ref="T269:T273" si="110">R269+S269</f>
        <v>0</v>
      </c>
      <c r="U269" s="314"/>
      <c r="V269" s="314">
        <f t="shared" si="84"/>
        <v>0</v>
      </c>
      <c r="W269" s="328"/>
      <c r="X269" s="314">
        <f t="shared" si="85"/>
        <v>0</v>
      </c>
      <c r="Y269" s="328"/>
      <c r="Z269" s="314">
        <f t="shared" si="109"/>
        <v>0</v>
      </c>
      <c r="AA269" s="330"/>
      <c r="AB269" s="318">
        <f t="shared" si="108"/>
        <v>0</v>
      </c>
      <c r="AC269" s="314"/>
      <c r="AD269" s="399"/>
    </row>
    <row r="270" spans="1:30" s="3" customFormat="1">
      <c r="A270" s="394" t="s">
        <v>836</v>
      </c>
      <c r="B270" s="395" t="str">
        <f>UPPER("Phát triển kinh tế tập thể")</f>
        <v>PHÁT TRIỂN KINH TẾ TẬP THỂ</v>
      </c>
      <c r="C270" s="394"/>
      <c r="D270" s="394"/>
      <c r="E270" s="330"/>
      <c r="F270" s="314" t="str">
        <f t="shared" si="96"/>
        <v xml:space="preserve"> </v>
      </c>
      <c r="G270" s="330"/>
      <c r="H270" s="314" t="str">
        <f t="shared" si="104"/>
        <v xml:space="preserve"> </v>
      </c>
      <c r="I270" s="330"/>
      <c r="J270" s="314" t="str">
        <f t="shared" si="107"/>
        <v xml:space="preserve"> </v>
      </c>
      <c r="K270" s="330"/>
      <c r="L270" s="353" t="str">
        <f t="shared" si="82"/>
        <v xml:space="preserve"> </v>
      </c>
      <c r="M270" s="328"/>
      <c r="N270" s="314" t="str">
        <f t="shared" si="105"/>
        <v xml:space="preserve"> </v>
      </c>
      <c r="O270" s="330"/>
      <c r="P270" s="318" t="str">
        <f t="shared" si="106"/>
        <v xml:space="preserve"> </v>
      </c>
      <c r="Q270" s="329"/>
      <c r="R270" s="354" t="str">
        <f t="shared" si="88"/>
        <v xml:space="preserve"> </v>
      </c>
      <c r="S270" s="335"/>
      <c r="T270" s="354"/>
      <c r="U270" s="354"/>
      <c r="V270" s="354" t="str">
        <f t="shared" si="84"/>
        <v xml:space="preserve"> </v>
      </c>
      <c r="W270" s="329"/>
      <c r="X270" s="354" t="str">
        <f t="shared" si="85"/>
        <v xml:space="preserve"> </v>
      </c>
      <c r="Y270" s="335"/>
      <c r="Z270" s="354" t="str">
        <f t="shared" si="109"/>
        <v xml:space="preserve"> </v>
      </c>
      <c r="AA270" s="329"/>
      <c r="AB270" s="354" t="str">
        <f t="shared" si="108"/>
        <v xml:space="preserve"> </v>
      </c>
      <c r="AC270" s="353"/>
      <c r="AD270" s="394"/>
    </row>
    <row r="271" spans="1:30" s="7" customFormat="1">
      <c r="A271" s="518">
        <v>1</v>
      </c>
      <c r="B271" s="519" t="s">
        <v>961</v>
      </c>
      <c r="C271" s="520" t="s">
        <v>299</v>
      </c>
      <c r="D271" s="335">
        <v>75</v>
      </c>
      <c r="E271" s="329"/>
      <c r="F271" s="314">
        <v>73</v>
      </c>
      <c r="G271" s="329">
        <v>1</v>
      </c>
      <c r="H271" s="314">
        <v>73</v>
      </c>
      <c r="I271" s="329"/>
      <c r="J271" s="314">
        <f t="shared" si="107"/>
        <v>73</v>
      </c>
      <c r="K271" s="329"/>
      <c r="L271" s="318">
        <v>75</v>
      </c>
      <c r="M271" s="335"/>
      <c r="N271" s="314">
        <v>75</v>
      </c>
      <c r="O271" s="329">
        <v>2</v>
      </c>
      <c r="P271" s="318">
        <f t="shared" si="106"/>
        <v>77</v>
      </c>
      <c r="Q271" s="329"/>
      <c r="R271" s="318">
        <f t="shared" si="88"/>
        <v>77</v>
      </c>
      <c r="S271" s="335">
        <v>1</v>
      </c>
      <c r="T271" s="318">
        <f t="shared" si="110"/>
        <v>78</v>
      </c>
      <c r="U271" s="318">
        <v>1</v>
      </c>
      <c r="V271" s="318">
        <f t="shared" si="84"/>
        <v>79</v>
      </c>
      <c r="W271" s="329"/>
      <c r="X271" s="318">
        <f t="shared" si="85"/>
        <v>79</v>
      </c>
      <c r="Y271" s="335"/>
      <c r="Z271" s="318">
        <f t="shared" si="109"/>
        <v>79</v>
      </c>
      <c r="AA271" s="329"/>
      <c r="AB271" s="318">
        <f t="shared" si="108"/>
        <v>79</v>
      </c>
      <c r="AC271" s="314">
        <f t="shared" ref="AC271:AC322" si="111">+AB271/D271*100</f>
        <v>105.33333333333333</v>
      </c>
      <c r="AD271" s="521"/>
    </row>
    <row r="272" spans="1:30">
      <c r="A272" s="518"/>
      <c r="B272" s="522" t="s">
        <v>962</v>
      </c>
      <c r="C272" s="520" t="s">
        <v>299</v>
      </c>
      <c r="D272" s="335">
        <v>2</v>
      </c>
      <c r="E272" s="329"/>
      <c r="F272" s="314">
        <f t="shared" si="96"/>
        <v>0</v>
      </c>
      <c r="G272" s="329"/>
      <c r="H272" s="314">
        <f t="shared" si="104"/>
        <v>0</v>
      </c>
      <c r="I272" s="329"/>
      <c r="J272" s="314">
        <f t="shared" si="107"/>
        <v>0</v>
      </c>
      <c r="K272" s="329"/>
      <c r="L272" s="318">
        <f t="shared" si="82"/>
        <v>0</v>
      </c>
      <c r="M272" s="335"/>
      <c r="N272" s="314">
        <f t="shared" si="105"/>
        <v>0</v>
      </c>
      <c r="O272" s="329"/>
      <c r="P272" s="318">
        <f t="shared" si="106"/>
        <v>0</v>
      </c>
      <c r="Q272" s="329"/>
      <c r="R272" s="318">
        <f t="shared" si="88"/>
        <v>0</v>
      </c>
      <c r="S272" s="335"/>
      <c r="T272" s="318">
        <f t="shared" si="110"/>
        <v>0</v>
      </c>
      <c r="U272" s="318"/>
      <c r="V272" s="318">
        <f t="shared" si="84"/>
        <v>0</v>
      </c>
      <c r="W272" s="329"/>
      <c r="X272" s="318">
        <f t="shared" si="85"/>
        <v>0</v>
      </c>
      <c r="Y272" s="335"/>
      <c r="Z272" s="318">
        <f t="shared" si="109"/>
        <v>0</v>
      </c>
      <c r="AA272" s="329"/>
      <c r="AB272" s="318">
        <f t="shared" si="108"/>
        <v>0</v>
      </c>
      <c r="AC272" s="314">
        <f t="shared" si="111"/>
        <v>0</v>
      </c>
      <c r="AD272" s="399"/>
    </row>
    <row r="273" spans="1:30" s="7" customFormat="1">
      <c r="A273" s="518"/>
      <c r="B273" s="519" t="s">
        <v>963</v>
      </c>
      <c r="C273" s="520" t="s">
        <v>299</v>
      </c>
      <c r="D273" s="329"/>
      <c r="E273" s="330"/>
      <c r="F273" s="314">
        <f t="shared" si="96"/>
        <v>0</v>
      </c>
      <c r="G273" s="330"/>
      <c r="H273" s="314">
        <f t="shared" si="104"/>
        <v>0</v>
      </c>
      <c r="I273" s="330"/>
      <c r="J273" s="314">
        <f t="shared" si="107"/>
        <v>0</v>
      </c>
      <c r="K273" s="330"/>
      <c r="L273" s="314">
        <f t="shared" si="82"/>
        <v>0</v>
      </c>
      <c r="M273" s="328"/>
      <c r="N273" s="314">
        <f t="shared" si="105"/>
        <v>0</v>
      </c>
      <c r="O273" s="330"/>
      <c r="P273" s="318">
        <f t="shared" si="106"/>
        <v>0</v>
      </c>
      <c r="Q273" s="329"/>
      <c r="R273" s="318">
        <f t="shared" si="88"/>
        <v>0</v>
      </c>
      <c r="S273" s="335"/>
      <c r="T273" s="318">
        <f t="shared" si="110"/>
        <v>0</v>
      </c>
      <c r="U273" s="318"/>
      <c r="V273" s="318">
        <f t="shared" si="84"/>
        <v>0</v>
      </c>
      <c r="W273" s="329"/>
      <c r="X273" s="318">
        <f t="shared" si="85"/>
        <v>0</v>
      </c>
      <c r="Y273" s="335"/>
      <c r="Z273" s="318">
        <f t="shared" si="109"/>
        <v>0</v>
      </c>
      <c r="AA273" s="329"/>
      <c r="AB273" s="318">
        <f t="shared" si="108"/>
        <v>0</v>
      </c>
      <c r="AC273" s="314"/>
      <c r="AD273" s="402"/>
    </row>
    <row r="274" spans="1:30" s="7" customFormat="1">
      <c r="A274" s="518"/>
      <c r="B274" s="519" t="s">
        <v>964</v>
      </c>
      <c r="C274" s="520" t="s">
        <v>299</v>
      </c>
      <c r="D274" s="335"/>
      <c r="E274" s="330"/>
      <c r="F274" s="314">
        <f t="shared" si="96"/>
        <v>0</v>
      </c>
      <c r="G274" s="330"/>
      <c r="H274" s="314">
        <f t="shared" si="104"/>
        <v>0</v>
      </c>
      <c r="I274" s="330"/>
      <c r="J274" s="314">
        <f t="shared" si="107"/>
        <v>0</v>
      </c>
      <c r="K274" s="330"/>
      <c r="L274" s="314">
        <f t="shared" si="82"/>
        <v>0</v>
      </c>
      <c r="M274" s="328"/>
      <c r="N274" s="314">
        <f t="shared" si="105"/>
        <v>0</v>
      </c>
      <c r="O274" s="330"/>
      <c r="P274" s="318">
        <f t="shared" si="106"/>
        <v>0</v>
      </c>
      <c r="Q274" s="329"/>
      <c r="R274" s="318">
        <f t="shared" si="88"/>
        <v>0</v>
      </c>
      <c r="S274" s="335"/>
      <c r="T274" s="318">
        <f t="shared" si="83"/>
        <v>0</v>
      </c>
      <c r="U274" s="318"/>
      <c r="V274" s="318">
        <f t="shared" si="84"/>
        <v>0</v>
      </c>
      <c r="W274" s="329"/>
      <c r="X274" s="318">
        <f t="shared" si="85"/>
        <v>0</v>
      </c>
      <c r="Y274" s="335"/>
      <c r="Z274" s="318">
        <f t="shared" si="109"/>
        <v>0</v>
      </c>
      <c r="AA274" s="329"/>
      <c r="AB274" s="318">
        <f t="shared" si="108"/>
        <v>0</v>
      </c>
      <c r="AC274" s="314"/>
      <c r="AD274" s="402"/>
    </row>
    <row r="275" spans="1:30">
      <c r="A275" s="518">
        <v>3</v>
      </c>
      <c r="B275" s="523" t="s">
        <v>965</v>
      </c>
      <c r="C275" s="524" t="s">
        <v>302</v>
      </c>
      <c r="D275" s="335">
        <v>1276</v>
      </c>
      <c r="E275" s="330"/>
      <c r="F275" s="314"/>
      <c r="G275" s="330"/>
      <c r="H275" s="314">
        <f t="shared" si="104"/>
        <v>0</v>
      </c>
      <c r="I275" s="330"/>
      <c r="J275" s="314">
        <f>1276-14</f>
        <v>1262</v>
      </c>
      <c r="K275" s="330"/>
      <c r="L275" s="314">
        <f t="shared" si="82"/>
        <v>1262</v>
      </c>
      <c r="M275" s="328"/>
      <c r="N275" s="314">
        <f t="shared" si="105"/>
        <v>1262</v>
      </c>
      <c r="O275" s="329">
        <f>1304-1262</f>
        <v>42</v>
      </c>
      <c r="P275" s="318">
        <f t="shared" si="106"/>
        <v>1304</v>
      </c>
      <c r="Q275" s="329"/>
      <c r="R275" s="318">
        <f t="shared" si="88"/>
        <v>1304</v>
      </c>
      <c r="S275" s="335">
        <v>8</v>
      </c>
      <c r="T275" s="318">
        <f t="shared" si="83"/>
        <v>1312</v>
      </c>
      <c r="U275" s="318"/>
      <c r="V275" s="318">
        <f t="shared" si="84"/>
        <v>1312</v>
      </c>
      <c r="W275" s="329"/>
      <c r="X275" s="318">
        <f t="shared" si="85"/>
        <v>1312</v>
      </c>
      <c r="Y275" s="335"/>
      <c r="Z275" s="318">
        <f t="shared" si="109"/>
        <v>1312</v>
      </c>
      <c r="AA275" s="329"/>
      <c r="AB275" s="318">
        <f t="shared" si="108"/>
        <v>1312</v>
      </c>
      <c r="AC275" s="314">
        <f t="shared" si="111"/>
        <v>102.82131661442007</v>
      </c>
      <c r="AD275" s="399"/>
    </row>
    <row r="276" spans="1:30" s="7" customFormat="1">
      <c r="A276" s="525">
        <v>4</v>
      </c>
      <c r="B276" s="523" t="s">
        <v>966</v>
      </c>
      <c r="C276" s="526" t="s">
        <v>55</v>
      </c>
      <c r="D276" s="335">
        <v>1291</v>
      </c>
      <c r="E276" s="330"/>
      <c r="F276" s="314"/>
      <c r="G276" s="330"/>
      <c r="H276" s="314">
        <f t="shared" si="104"/>
        <v>0</v>
      </c>
      <c r="I276" s="329"/>
      <c r="J276" s="314">
        <f>1291-14</f>
        <v>1277</v>
      </c>
      <c r="K276" s="329"/>
      <c r="L276" s="318">
        <f t="shared" ref="L276:L340" si="112">IF(LEN($C276)=0," ",J276+K276)</f>
        <v>1277</v>
      </c>
      <c r="M276" s="335"/>
      <c r="N276" s="314">
        <f t="shared" si="105"/>
        <v>1277</v>
      </c>
      <c r="O276" s="329">
        <f>1319-1277</f>
        <v>42</v>
      </c>
      <c r="P276" s="318">
        <f t="shared" si="106"/>
        <v>1319</v>
      </c>
      <c r="Q276" s="329"/>
      <c r="R276" s="318">
        <f t="shared" ref="R276" si="113">IF(LEN($C276)=0," ",P276+Q276)</f>
        <v>1319</v>
      </c>
      <c r="S276" s="335">
        <v>8</v>
      </c>
      <c r="T276" s="318">
        <f t="shared" ref="T276:T340" si="114">IF(LEN($C276)=0," ",R276+S276)</f>
        <v>1327</v>
      </c>
      <c r="U276" s="318"/>
      <c r="V276" s="318">
        <f t="shared" ref="V276:V340" si="115">IF(LEN($C276)=0," ",T276+U276)</f>
        <v>1327</v>
      </c>
      <c r="W276" s="329"/>
      <c r="X276" s="318">
        <f t="shared" ref="X276:X305" si="116">IF(LEN($C276)=0," ",V276+W276)</f>
        <v>1327</v>
      </c>
      <c r="Y276" s="335"/>
      <c r="Z276" s="318">
        <f t="shared" si="109"/>
        <v>1327</v>
      </c>
      <c r="AA276" s="329"/>
      <c r="AB276" s="318">
        <f t="shared" si="108"/>
        <v>1327</v>
      </c>
      <c r="AC276" s="314">
        <f t="shared" si="111"/>
        <v>102.78853601859024</v>
      </c>
      <c r="AD276" s="402"/>
    </row>
    <row r="277" spans="1:30">
      <c r="A277" s="527"/>
      <c r="B277" s="528" t="s">
        <v>967</v>
      </c>
      <c r="C277" s="529" t="s">
        <v>55</v>
      </c>
      <c r="D277" s="335">
        <v>1276</v>
      </c>
      <c r="E277" s="330"/>
      <c r="F277" s="314"/>
      <c r="G277" s="330"/>
      <c r="H277" s="314">
        <f t="shared" si="104"/>
        <v>0</v>
      </c>
      <c r="I277" s="330"/>
      <c r="J277" s="314">
        <v>1262</v>
      </c>
      <c r="K277" s="330"/>
      <c r="L277" s="314">
        <f t="shared" si="112"/>
        <v>1262</v>
      </c>
      <c r="M277" s="328"/>
      <c r="N277" s="314">
        <f t="shared" si="105"/>
        <v>1262</v>
      </c>
      <c r="O277" s="329">
        <f>1304-1262</f>
        <v>42</v>
      </c>
      <c r="P277" s="318">
        <f t="shared" si="106"/>
        <v>1304</v>
      </c>
      <c r="Q277" s="329"/>
      <c r="R277" s="318">
        <f t="shared" ref="R277:R340" si="117">IF(LEN($C277)=0," ",P277+Q277)</f>
        <v>1304</v>
      </c>
      <c r="S277" s="335">
        <v>7</v>
      </c>
      <c r="T277" s="318">
        <f t="shared" si="114"/>
        <v>1311</v>
      </c>
      <c r="U277" s="318"/>
      <c r="V277" s="318">
        <f t="shared" si="115"/>
        <v>1311</v>
      </c>
      <c r="W277" s="329"/>
      <c r="X277" s="318">
        <f t="shared" si="116"/>
        <v>1311</v>
      </c>
      <c r="Y277" s="335"/>
      <c r="Z277" s="318">
        <f t="shared" si="109"/>
        <v>1311</v>
      </c>
      <c r="AA277" s="329"/>
      <c r="AB277" s="318">
        <f t="shared" si="108"/>
        <v>1311</v>
      </c>
      <c r="AC277" s="314">
        <f t="shared" si="111"/>
        <v>102.74294670846396</v>
      </c>
      <c r="AD277" s="399"/>
    </row>
    <row r="278" spans="1:30" s="7" customFormat="1">
      <c r="A278" s="525">
        <v>5</v>
      </c>
      <c r="B278" s="523" t="s">
        <v>968</v>
      </c>
      <c r="C278" s="526" t="s">
        <v>243</v>
      </c>
      <c r="D278" s="335">
        <v>50680</v>
      </c>
      <c r="E278" s="330"/>
      <c r="F278" s="314"/>
      <c r="G278" s="330"/>
      <c r="H278" s="314">
        <f t="shared" si="104"/>
        <v>0</v>
      </c>
      <c r="I278" s="330"/>
      <c r="J278" s="314">
        <f t="shared" si="107"/>
        <v>0</v>
      </c>
      <c r="K278" s="330"/>
      <c r="L278" s="314">
        <f t="shared" si="112"/>
        <v>0</v>
      </c>
      <c r="M278" s="328"/>
      <c r="N278" s="314">
        <f t="shared" si="105"/>
        <v>0</v>
      </c>
      <c r="O278" s="330"/>
      <c r="P278" s="314">
        <f t="shared" si="106"/>
        <v>0</v>
      </c>
      <c r="Q278" s="330"/>
      <c r="R278" s="314">
        <f t="shared" si="117"/>
        <v>0</v>
      </c>
      <c r="S278" s="328"/>
      <c r="T278" s="314">
        <f t="shared" si="114"/>
        <v>0</v>
      </c>
      <c r="U278" s="314"/>
      <c r="V278" s="314">
        <f t="shared" si="115"/>
        <v>0</v>
      </c>
      <c r="W278" s="330"/>
      <c r="X278" s="314">
        <f t="shared" si="116"/>
        <v>0</v>
      </c>
      <c r="Y278" s="328"/>
      <c r="Z278" s="314">
        <f t="shared" si="109"/>
        <v>0</v>
      </c>
      <c r="AA278" s="330"/>
      <c r="AB278" s="314">
        <f t="shared" si="108"/>
        <v>0</v>
      </c>
      <c r="AC278" s="314">
        <f t="shared" si="111"/>
        <v>0</v>
      </c>
      <c r="AD278" s="402"/>
    </row>
    <row r="279" spans="1:30" ht="37.5">
      <c r="A279" s="527"/>
      <c r="B279" s="528" t="s">
        <v>969</v>
      </c>
      <c r="C279" s="526" t="s">
        <v>243</v>
      </c>
      <c r="D279" s="335"/>
      <c r="E279" s="330"/>
      <c r="F279" s="314">
        <f t="shared" si="96"/>
        <v>0</v>
      </c>
      <c r="G279" s="330"/>
      <c r="H279" s="314">
        <f t="shared" si="104"/>
        <v>0</v>
      </c>
      <c r="I279" s="330"/>
      <c r="J279" s="314">
        <f t="shared" si="107"/>
        <v>0</v>
      </c>
      <c r="K279" s="330"/>
      <c r="L279" s="314">
        <f t="shared" si="112"/>
        <v>0</v>
      </c>
      <c r="M279" s="328"/>
      <c r="N279" s="314">
        <f t="shared" si="105"/>
        <v>0</v>
      </c>
      <c r="O279" s="330"/>
      <c r="P279" s="314">
        <f t="shared" si="106"/>
        <v>0</v>
      </c>
      <c r="Q279" s="330"/>
      <c r="R279" s="314">
        <f t="shared" si="117"/>
        <v>0</v>
      </c>
      <c r="S279" s="328"/>
      <c r="T279" s="314">
        <f t="shared" si="114"/>
        <v>0</v>
      </c>
      <c r="U279" s="314"/>
      <c r="V279" s="314">
        <f t="shared" si="115"/>
        <v>0</v>
      </c>
      <c r="W279" s="330"/>
      <c r="X279" s="314">
        <f t="shared" si="116"/>
        <v>0</v>
      </c>
      <c r="Y279" s="328"/>
      <c r="Z279" s="314">
        <f t="shared" si="109"/>
        <v>0</v>
      </c>
      <c r="AA279" s="330"/>
      <c r="AB279" s="314">
        <f t="shared" si="108"/>
        <v>0</v>
      </c>
      <c r="AC279" s="314"/>
      <c r="AD279" s="399"/>
    </row>
    <row r="280" spans="1:30" s="7" customFormat="1">
      <c r="A280" s="525">
        <v>6</v>
      </c>
      <c r="B280" s="519" t="s">
        <v>970</v>
      </c>
      <c r="C280" s="524" t="s">
        <v>243</v>
      </c>
      <c r="D280" s="338">
        <v>50.5</v>
      </c>
      <c r="E280" s="330"/>
      <c r="F280" s="314">
        <f t="shared" si="96"/>
        <v>0</v>
      </c>
      <c r="G280" s="330"/>
      <c r="H280" s="314">
        <f t="shared" si="104"/>
        <v>0</v>
      </c>
      <c r="I280" s="330"/>
      <c r="J280" s="314">
        <f t="shared" si="107"/>
        <v>0</v>
      </c>
      <c r="K280" s="330"/>
      <c r="L280" s="314">
        <f t="shared" si="112"/>
        <v>0</v>
      </c>
      <c r="M280" s="328"/>
      <c r="N280" s="314">
        <f t="shared" si="105"/>
        <v>0</v>
      </c>
      <c r="O280" s="330"/>
      <c r="P280" s="314">
        <f t="shared" si="106"/>
        <v>0</v>
      </c>
      <c r="Q280" s="330"/>
      <c r="R280" s="314">
        <f t="shared" si="117"/>
        <v>0</v>
      </c>
      <c r="S280" s="328"/>
      <c r="T280" s="314">
        <f t="shared" si="114"/>
        <v>0</v>
      </c>
      <c r="U280" s="314"/>
      <c r="V280" s="314">
        <f t="shared" si="115"/>
        <v>0</v>
      </c>
      <c r="W280" s="330"/>
      <c r="X280" s="314">
        <f t="shared" si="116"/>
        <v>0</v>
      </c>
      <c r="Y280" s="328"/>
      <c r="Z280" s="314">
        <f t="shared" si="109"/>
        <v>0</v>
      </c>
      <c r="AA280" s="330"/>
      <c r="AB280" s="314">
        <f t="shared" si="108"/>
        <v>0</v>
      </c>
      <c r="AC280" s="314">
        <f t="shared" si="111"/>
        <v>0</v>
      </c>
      <c r="AD280" s="402"/>
    </row>
    <row r="281" spans="1:30" s="3" customFormat="1">
      <c r="A281" s="394" t="s">
        <v>837</v>
      </c>
      <c r="B281" s="395" t="str">
        <f>UPPER("Xã hội - Lao động - Giải quyết việc làm")</f>
        <v>XÃ HỘI - LAO ĐỘNG - GIẢI QUYẾT VIỆC LÀM</v>
      </c>
      <c r="C281" s="394"/>
      <c r="D281" s="394"/>
      <c r="E281" s="330"/>
      <c r="F281" s="314" t="str">
        <f t="shared" si="96"/>
        <v xml:space="preserve"> </v>
      </c>
      <c r="G281" s="330"/>
      <c r="H281" s="314" t="str">
        <f t="shared" si="104"/>
        <v xml:space="preserve"> </v>
      </c>
      <c r="I281" s="330"/>
      <c r="J281" s="314" t="str">
        <f t="shared" si="107"/>
        <v xml:space="preserve"> </v>
      </c>
      <c r="K281" s="330"/>
      <c r="L281" s="353" t="str">
        <f t="shared" si="112"/>
        <v xml:space="preserve"> </v>
      </c>
      <c r="M281" s="328"/>
      <c r="N281" s="314" t="str">
        <f t="shared" si="105"/>
        <v xml:space="preserve"> </v>
      </c>
      <c r="O281" s="330"/>
      <c r="P281" s="314" t="str">
        <f t="shared" si="106"/>
        <v xml:space="preserve"> </v>
      </c>
      <c r="Q281" s="330"/>
      <c r="R281" s="353" t="str">
        <f t="shared" si="117"/>
        <v xml:space="preserve"> </v>
      </c>
      <c r="S281" s="328"/>
      <c r="T281" s="353" t="str">
        <f t="shared" si="114"/>
        <v xml:space="preserve"> </v>
      </c>
      <c r="U281" s="353"/>
      <c r="V281" s="353" t="str">
        <f t="shared" si="115"/>
        <v xml:space="preserve"> </v>
      </c>
      <c r="W281" s="330"/>
      <c r="X281" s="353" t="str">
        <f t="shared" si="116"/>
        <v xml:space="preserve"> </v>
      </c>
      <c r="Y281" s="328"/>
      <c r="Z281" s="353" t="str">
        <f t="shared" si="109"/>
        <v xml:space="preserve"> </v>
      </c>
      <c r="AA281" s="330"/>
      <c r="AB281" s="353" t="str">
        <f t="shared" si="108"/>
        <v xml:space="preserve"> </v>
      </c>
      <c r="AC281" s="353"/>
      <c r="AD281" s="394"/>
    </row>
    <row r="282" spans="1:30">
      <c r="A282" s="530" t="s">
        <v>6</v>
      </c>
      <c r="B282" s="531" t="str">
        <f>UPPER("Xóa đói giảm nghèo")</f>
        <v>XÓA ĐÓI GIẢM NGHÈO</v>
      </c>
      <c r="C282" s="532"/>
      <c r="D282" s="399"/>
      <c r="E282" s="330"/>
      <c r="F282" s="314" t="str">
        <f t="shared" si="96"/>
        <v xml:space="preserve"> </v>
      </c>
      <c r="G282" s="330"/>
      <c r="H282" s="314" t="str">
        <f t="shared" si="104"/>
        <v xml:space="preserve"> </v>
      </c>
      <c r="I282" s="330"/>
      <c r="J282" s="314" t="str">
        <f t="shared" si="107"/>
        <v xml:space="preserve"> </v>
      </c>
      <c r="K282" s="330"/>
      <c r="L282" s="314" t="str">
        <f t="shared" si="112"/>
        <v xml:space="preserve"> </v>
      </c>
      <c r="M282" s="328"/>
      <c r="N282" s="314" t="str">
        <f t="shared" si="105"/>
        <v xml:space="preserve"> </v>
      </c>
      <c r="O282" s="330"/>
      <c r="P282" s="314" t="str">
        <f t="shared" si="106"/>
        <v xml:space="preserve"> </v>
      </c>
      <c r="Q282" s="330"/>
      <c r="R282" s="314" t="str">
        <f t="shared" si="117"/>
        <v xml:space="preserve"> </v>
      </c>
      <c r="S282" s="328"/>
      <c r="T282" s="314" t="str">
        <f t="shared" si="114"/>
        <v xml:space="preserve"> </v>
      </c>
      <c r="U282" s="314"/>
      <c r="V282" s="314" t="str">
        <f t="shared" si="115"/>
        <v xml:space="preserve"> </v>
      </c>
      <c r="W282" s="330"/>
      <c r="X282" s="314" t="str">
        <f t="shared" si="116"/>
        <v xml:space="preserve"> </v>
      </c>
      <c r="Y282" s="328"/>
      <c r="Z282" s="314" t="str">
        <f t="shared" si="109"/>
        <v xml:space="preserve"> </v>
      </c>
      <c r="AA282" s="330"/>
      <c r="AB282" s="314" t="str">
        <f t="shared" si="108"/>
        <v xml:space="preserve"> </v>
      </c>
      <c r="AC282" s="314"/>
      <c r="AD282" s="399"/>
    </row>
    <row r="283" spans="1:30" s="7" customFormat="1">
      <c r="A283" s="487">
        <v>1</v>
      </c>
      <c r="B283" s="509" t="s">
        <v>309</v>
      </c>
      <c r="C283" s="487" t="s">
        <v>75</v>
      </c>
      <c r="D283" s="335">
        <v>14885</v>
      </c>
      <c r="E283" s="330"/>
      <c r="F283" s="314">
        <f t="shared" si="96"/>
        <v>0</v>
      </c>
      <c r="G283" s="330"/>
      <c r="H283" s="314">
        <f t="shared" si="104"/>
        <v>0</v>
      </c>
      <c r="I283" s="330"/>
      <c r="J283" s="314">
        <f t="shared" si="107"/>
        <v>0</v>
      </c>
      <c r="K283" s="330"/>
      <c r="L283" s="314">
        <f t="shared" si="112"/>
        <v>0</v>
      </c>
      <c r="M283" s="328"/>
      <c r="N283" s="314">
        <f t="shared" si="105"/>
        <v>0</v>
      </c>
      <c r="O283" s="330"/>
      <c r="P283" s="314">
        <f t="shared" si="106"/>
        <v>0</v>
      </c>
      <c r="Q283" s="330"/>
      <c r="R283" s="314">
        <f t="shared" si="117"/>
        <v>0</v>
      </c>
      <c r="S283" s="328"/>
      <c r="T283" s="314">
        <f t="shared" si="114"/>
        <v>0</v>
      </c>
      <c r="U283" s="314"/>
      <c r="V283" s="314">
        <f t="shared" si="115"/>
        <v>0</v>
      </c>
      <c r="W283" s="330"/>
      <c r="X283" s="314">
        <f t="shared" si="116"/>
        <v>0</v>
      </c>
      <c r="Y283" s="328"/>
      <c r="Z283" s="314">
        <f t="shared" si="109"/>
        <v>0</v>
      </c>
      <c r="AA283" s="330"/>
      <c r="AB283" s="314">
        <f t="shared" si="108"/>
        <v>0</v>
      </c>
      <c r="AC283" s="314">
        <f t="shared" si="111"/>
        <v>0</v>
      </c>
      <c r="AD283" s="402"/>
    </row>
    <row r="284" spans="1:30" s="7" customFormat="1">
      <c r="A284" s="487">
        <v>2</v>
      </c>
      <c r="B284" s="509" t="s">
        <v>310</v>
      </c>
      <c r="C284" s="487" t="s">
        <v>75</v>
      </c>
      <c r="D284" s="335">
        <v>977</v>
      </c>
      <c r="E284" s="330"/>
      <c r="F284" s="314">
        <f t="shared" si="96"/>
        <v>0</v>
      </c>
      <c r="G284" s="330"/>
      <c r="H284" s="314">
        <f t="shared" si="104"/>
        <v>0</v>
      </c>
      <c r="I284" s="330"/>
      <c r="J284" s="314">
        <f t="shared" si="107"/>
        <v>0</v>
      </c>
      <c r="K284" s="330"/>
      <c r="L284" s="314">
        <f t="shared" si="112"/>
        <v>0</v>
      </c>
      <c r="M284" s="328"/>
      <c r="N284" s="314">
        <f t="shared" si="105"/>
        <v>0</v>
      </c>
      <c r="O284" s="330"/>
      <c r="P284" s="314">
        <f t="shared" si="106"/>
        <v>0</v>
      </c>
      <c r="Q284" s="330"/>
      <c r="R284" s="314">
        <f t="shared" si="117"/>
        <v>0</v>
      </c>
      <c r="S284" s="328"/>
      <c r="T284" s="314">
        <f t="shared" si="114"/>
        <v>0</v>
      </c>
      <c r="U284" s="314"/>
      <c r="V284" s="314">
        <f t="shared" si="115"/>
        <v>0</v>
      </c>
      <c r="W284" s="330"/>
      <c r="X284" s="314">
        <f t="shared" si="116"/>
        <v>0</v>
      </c>
      <c r="Y284" s="328"/>
      <c r="Z284" s="314">
        <f t="shared" si="109"/>
        <v>0</v>
      </c>
      <c r="AA284" s="330"/>
      <c r="AB284" s="314">
        <f t="shared" si="108"/>
        <v>0</v>
      </c>
      <c r="AC284" s="314">
        <f t="shared" si="111"/>
        <v>0</v>
      </c>
      <c r="AD284" s="402"/>
    </row>
    <row r="285" spans="1:30" s="7" customFormat="1">
      <c r="A285" s="487">
        <v>3</v>
      </c>
      <c r="B285" s="509" t="s">
        <v>687</v>
      </c>
      <c r="C285" s="487" t="s">
        <v>24</v>
      </c>
      <c r="D285" s="328">
        <v>6.56</v>
      </c>
      <c r="E285" s="330"/>
      <c r="F285" s="314">
        <f t="shared" si="96"/>
        <v>0</v>
      </c>
      <c r="G285" s="330"/>
      <c r="H285" s="314">
        <f t="shared" si="104"/>
        <v>0</v>
      </c>
      <c r="I285" s="330"/>
      <c r="J285" s="314">
        <f t="shared" si="107"/>
        <v>0</v>
      </c>
      <c r="K285" s="330"/>
      <c r="L285" s="314">
        <f t="shared" si="112"/>
        <v>0</v>
      </c>
      <c r="M285" s="328"/>
      <c r="N285" s="314">
        <f t="shared" si="105"/>
        <v>0</v>
      </c>
      <c r="O285" s="330"/>
      <c r="P285" s="314">
        <f t="shared" si="106"/>
        <v>0</v>
      </c>
      <c r="Q285" s="330"/>
      <c r="R285" s="314">
        <f t="shared" si="117"/>
        <v>0</v>
      </c>
      <c r="S285" s="328"/>
      <c r="T285" s="314">
        <f t="shared" si="114"/>
        <v>0</v>
      </c>
      <c r="U285" s="314"/>
      <c r="V285" s="314">
        <f t="shared" si="115"/>
        <v>0</v>
      </c>
      <c r="W285" s="330"/>
      <c r="X285" s="314">
        <f t="shared" si="116"/>
        <v>0</v>
      </c>
      <c r="Y285" s="328"/>
      <c r="Z285" s="314">
        <f t="shared" ref="Z285:Z315" si="118">IF(LEN($C285)=0," ",X285+Y285)</f>
        <v>0</v>
      </c>
      <c r="AA285" s="330"/>
      <c r="AB285" s="314">
        <f t="shared" si="108"/>
        <v>0</v>
      </c>
      <c r="AC285" s="314">
        <f t="shared" si="111"/>
        <v>0</v>
      </c>
      <c r="AD285" s="402"/>
    </row>
    <row r="286" spans="1:30" ht="37.5">
      <c r="A286" s="439"/>
      <c r="B286" s="533" t="s">
        <v>312</v>
      </c>
      <c r="C286" s="439" t="s">
        <v>24</v>
      </c>
      <c r="D286" s="328">
        <v>6.5</v>
      </c>
      <c r="E286" s="330"/>
      <c r="F286" s="314">
        <f t="shared" si="96"/>
        <v>0</v>
      </c>
      <c r="G286" s="330"/>
      <c r="H286" s="314">
        <f t="shared" si="104"/>
        <v>0</v>
      </c>
      <c r="I286" s="330"/>
      <c r="J286" s="314">
        <f t="shared" si="107"/>
        <v>0</v>
      </c>
      <c r="K286" s="330"/>
      <c r="L286" s="314">
        <f t="shared" si="112"/>
        <v>0</v>
      </c>
      <c r="M286" s="328"/>
      <c r="N286" s="314">
        <f t="shared" si="105"/>
        <v>0</v>
      </c>
      <c r="O286" s="330"/>
      <c r="P286" s="314">
        <f t="shared" si="106"/>
        <v>0</v>
      </c>
      <c r="Q286" s="330"/>
      <c r="R286" s="314">
        <f t="shared" si="117"/>
        <v>0</v>
      </c>
      <c r="S286" s="328"/>
      <c r="T286" s="314">
        <f t="shared" si="114"/>
        <v>0</v>
      </c>
      <c r="U286" s="314"/>
      <c r="V286" s="314">
        <f t="shared" si="115"/>
        <v>0</v>
      </c>
      <c r="W286" s="330"/>
      <c r="X286" s="314">
        <f t="shared" si="116"/>
        <v>0</v>
      </c>
      <c r="Y286" s="328"/>
      <c r="Z286" s="314">
        <f t="shared" si="118"/>
        <v>0</v>
      </c>
      <c r="AA286" s="330"/>
      <c r="AB286" s="314">
        <f t="shared" si="108"/>
        <v>0</v>
      </c>
      <c r="AC286" s="314"/>
      <c r="AD286" s="399"/>
    </row>
    <row r="287" spans="1:30" s="7" customFormat="1">
      <c r="A287" s="487">
        <v>4</v>
      </c>
      <c r="B287" s="509" t="s">
        <v>313</v>
      </c>
      <c r="C287" s="487" t="s">
        <v>24</v>
      </c>
      <c r="D287" s="328">
        <v>2.68</v>
      </c>
      <c r="E287" s="330"/>
      <c r="F287" s="314">
        <f t="shared" si="96"/>
        <v>0</v>
      </c>
      <c r="G287" s="330"/>
      <c r="H287" s="314">
        <f t="shared" si="104"/>
        <v>0</v>
      </c>
      <c r="I287" s="330"/>
      <c r="J287" s="314">
        <f t="shared" si="107"/>
        <v>0</v>
      </c>
      <c r="K287" s="330"/>
      <c r="L287" s="314">
        <f t="shared" si="112"/>
        <v>0</v>
      </c>
      <c r="M287" s="328"/>
      <c r="N287" s="314">
        <f t="shared" si="105"/>
        <v>0</v>
      </c>
      <c r="O287" s="330"/>
      <c r="P287" s="314">
        <f t="shared" si="106"/>
        <v>0</v>
      </c>
      <c r="Q287" s="330"/>
      <c r="R287" s="314">
        <f t="shared" si="117"/>
        <v>0</v>
      </c>
      <c r="S287" s="328"/>
      <c r="T287" s="314">
        <f t="shared" si="114"/>
        <v>0</v>
      </c>
      <c r="U287" s="314"/>
      <c r="V287" s="314">
        <f t="shared" si="115"/>
        <v>0</v>
      </c>
      <c r="W287" s="330"/>
      <c r="X287" s="314">
        <f t="shared" si="116"/>
        <v>0</v>
      </c>
      <c r="Y287" s="328"/>
      <c r="Z287" s="314">
        <f t="shared" si="118"/>
        <v>0</v>
      </c>
      <c r="AA287" s="330"/>
      <c r="AB287" s="314">
        <f t="shared" si="108"/>
        <v>0</v>
      </c>
      <c r="AC287" s="314">
        <f t="shared" si="111"/>
        <v>0</v>
      </c>
      <c r="AD287" s="402"/>
    </row>
    <row r="288" spans="1:30" ht="37.5">
      <c r="A288" s="487"/>
      <c r="B288" s="533" t="s">
        <v>314</v>
      </c>
      <c r="C288" s="487" t="s">
        <v>24</v>
      </c>
      <c r="D288" s="328"/>
      <c r="E288" s="330"/>
      <c r="F288" s="314">
        <f t="shared" si="96"/>
        <v>0</v>
      </c>
      <c r="G288" s="330"/>
      <c r="H288" s="314">
        <f t="shared" si="104"/>
        <v>0</v>
      </c>
      <c r="I288" s="330"/>
      <c r="J288" s="314">
        <f t="shared" si="107"/>
        <v>0</v>
      </c>
      <c r="K288" s="330"/>
      <c r="L288" s="314">
        <f t="shared" si="112"/>
        <v>0</v>
      </c>
      <c r="M288" s="328"/>
      <c r="N288" s="314">
        <f t="shared" si="105"/>
        <v>0</v>
      </c>
      <c r="O288" s="330"/>
      <c r="P288" s="314">
        <f t="shared" si="106"/>
        <v>0</v>
      </c>
      <c r="Q288" s="330"/>
      <c r="R288" s="314">
        <f t="shared" si="117"/>
        <v>0</v>
      </c>
      <c r="S288" s="328"/>
      <c r="T288" s="314">
        <f t="shared" si="114"/>
        <v>0</v>
      </c>
      <c r="U288" s="314"/>
      <c r="V288" s="314">
        <f t="shared" si="115"/>
        <v>0</v>
      </c>
      <c r="W288" s="330"/>
      <c r="X288" s="314">
        <f t="shared" si="116"/>
        <v>0</v>
      </c>
      <c r="Y288" s="328"/>
      <c r="Z288" s="314">
        <f t="shared" si="118"/>
        <v>0</v>
      </c>
      <c r="AA288" s="330"/>
      <c r="AB288" s="314">
        <f t="shared" si="108"/>
        <v>0</v>
      </c>
      <c r="AC288" s="314"/>
      <c r="AD288" s="399"/>
    </row>
    <row r="289" spans="1:30" s="7" customFormat="1">
      <c r="A289" s="487">
        <v>5</v>
      </c>
      <c r="B289" s="509" t="s">
        <v>316</v>
      </c>
      <c r="C289" s="487" t="s">
        <v>75</v>
      </c>
      <c r="D289" s="335">
        <v>373</v>
      </c>
      <c r="E289" s="330"/>
      <c r="F289" s="314">
        <f t="shared" si="96"/>
        <v>0</v>
      </c>
      <c r="G289" s="330"/>
      <c r="H289" s="314">
        <f t="shared" si="104"/>
        <v>0</v>
      </c>
      <c r="I289" s="330"/>
      <c r="J289" s="314">
        <f t="shared" si="107"/>
        <v>0</v>
      </c>
      <c r="K289" s="330"/>
      <c r="L289" s="314">
        <f t="shared" si="112"/>
        <v>0</v>
      </c>
      <c r="M289" s="328"/>
      <c r="N289" s="314">
        <f t="shared" si="105"/>
        <v>0</v>
      </c>
      <c r="O289" s="330"/>
      <c r="P289" s="314">
        <f t="shared" si="106"/>
        <v>0</v>
      </c>
      <c r="Q289" s="330"/>
      <c r="R289" s="314">
        <f t="shared" si="117"/>
        <v>0</v>
      </c>
      <c r="S289" s="330"/>
      <c r="T289" s="314">
        <f t="shared" si="114"/>
        <v>0</v>
      </c>
      <c r="U289" s="314"/>
      <c r="V289" s="314">
        <f t="shared" si="115"/>
        <v>0</v>
      </c>
      <c r="W289" s="330"/>
      <c r="X289" s="314">
        <f t="shared" si="116"/>
        <v>0</v>
      </c>
      <c r="Y289" s="328"/>
      <c r="Z289" s="314">
        <f t="shared" si="118"/>
        <v>0</v>
      </c>
      <c r="AA289" s="330"/>
      <c r="AB289" s="314">
        <f t="shared" si="108"/>
        <v>0</v>
      </c>
      <c r="AC289" s="314">
        <f t="shared" si="111"/>
        <v>0</v>
      </c>
      <c r="AD289" s="402"/>
    </row>
    <row r="290" spans="1:30" s="7" customFormat="1">
      <c r="A290" s="487">
        <v>6</v>
      </c>
      <c r="B290" s="509" t="s">
        <v>317</v>
      </c>
      <c r="C290" s="487" t="s">
        <v>75</v>
      </c>
      <c r="D290" s="335">
        <v>642</v>
      </c>
      <c r="E290" s="330"/>
      <c r="F290" s="314">
        <f t="shared" si="96"/>
        <v>0</v>
      </c>
      <c r="G290" s="330"/>
      <c r="H290" s="314">
        <f t="shared" si="104"/>
        <v>0</v>
      </c>
      <c r="I290" s="330"/>
      <c r="J290" s="314">
        <f t="shared" si="107"/>
        <v>0</v>
      </c>
      <c r="K290" s="330"/>
      <c r="L290" s="314">
        <f t="shared" si="112"/>
        <v>0</v>
      </c>
      <c r="M290" s="328"/>
      <c r="N290" s="314">
        <f t="shared" si="105"/>
        <v>0</v>
      </c>
      <c r="O290" s="330"/>
      <c r="P290" s="314">
        <f t="shared" si="106"/>
        <v>0</v>
      </c>
      <c r="Q290" s="330"/>
      <c r="R290" s="314">
        <f t="shared" si="117"/>
        <v>0</v>
      </c>
      <c r="S290" s="330"/>
      <c r="T290" s="314">
        <f t="shared" si="114"/>
        <v>0</v>
      </c>
      <c r="U290" s="314"/>
      <c r="V290" s="314">
        <f t="shared" si="115"/>
        <v>0</v>
      </c>
      <c r="W290" s="330"/>
      <c r="X290" s="314">
        <f t="shared" si="116"/>
        <v>0</v>
      </c>
      <c r="Y290" s="328"/>
      <c r="Z290" s="314">
        <f t="shared" si="118"/>
        <v>0</v>
      </c>
      <c r="AA290" s="330"/>
      <c r="AB290" s="314">
        <f t="shared" si="108"/>
        <v>0</v>
      </c>
      <c r="AC290" s="314">
        <f t="shared" si="111"/>
        <v>0</v>
      </c>
      <c r="AD290" s="402"/>
    </row>
    <row r="291" spans="1:30" s="7" customFormat="1">
      <c r="A291" s="487">
        <v>7</v>
      </c>
      <c r="B291" s="509" t="s">
        <v>319</v>
      </c>
      <c r="C291" s="487" t="s">
        <v>24</v>
      </c>
      <c r="D291" s="328">
        <v>4.3099999999999996</v>
      </c>
      <c r="E291" s="330"/>
      <c r="F291" s="314">
        <f t="shared" si="96"/>
        <v>0</v>
      </c>
      <c r="G291" s="330"/>
      <c r="H291" s="314">
        <f t="shared" si="104"/>
        <v>0</v>
      </c>
      <c r="I291" s="330"/>
      <c r="J291" s="314">
        <f t="shared" si="107"/>
        <v>0</v>
      </c>
      <c r="K291" s="330"/>
      <c r="L291" s="314">
        <f t="shared" si="112"/>
        <v>0</v>
      </c>
      <c r="M291" s="328"/>
      <c r="N291" s="314">
        <f t="shared" si="105"/>
        <v>0</v>
      </c>
      <c r="O291" s="330"/>
      <c r="P291" s="314">
        <f t="shared" si="106"/>
        <v>0</v>
      </c>
      <c r="Q291" s="330"/>
      <c r="R291" s="314">
        <f t="shared" si="117"/>
        <v>0</v>
      </c>
      <c r="S291" s="330"/>
      <c r="T291" s="314">
        <f t="shared" si="114"/>
        <v>0</v>
      </c>
      <c r="U291" s="314"/>
      <c r="V291" s="314">
        <f t="shared" si="115"/>
        <v>0</v>
      </c>
      <c r="W291" s="330"/>
      <c r="X291" s="314">
        <f t="shared" si="116"/>
        <v>0</v>
      </c>
      <c r="Y291" s="328"/>
      <c r="Z291" s="314">
        <f t="shared" si="118"/>
        <v>0</v>
      </c>
      <c r="AA291" s="330"/>
      <c r="AB291" s="314">
        <f t="shared" si="108"/>
        <v>0</v>
      </c>
      <c r="AC291" s="314">
        <f t="shared" si="111"/>
        <v>0</v>
      </c>
      <c r="AD291" s="402"/>
    </row>
    <row r="292" spans="1:30" s="7" customFormat="1">
      <c r="A292" s="487">
        <v>8</v>
      </c>
      <c r="B292" s="509" t="s">
        <v>318</v>
      </c>
      <c r="C292" s="487" t="s">
        <v>75</v>
      </c>
      <c r="D292" s="335">
        <v>22</v>
      </c>
      <c r="E292" s="330"/>
      <c r="F292" s="314">
        <f t="shared" si="96"/>
        <v>0</v>
      </c>
      <c r="G292" s="330"/>
      <c r="H292" s="314">
        <f t="shared" si="104"/>
        <v>0</v>
      </c>
      <c r="I292" s="330"/>
      <c r="J292" s="314">
        <f t="shared" si="107"/>
        <v>0</v>
      </c>
      <c r="K292" s="330"/>
      <c r="L292" s="314">
        <f t="shared" si="112"/>
        <v>0</v>
      </c>
      <c r="M292" s="328"/>
      <c r="N292" s="314">
        <f t="shared" si="105"/>
        <v>0</v>
      </c>
      <c r="O292" s="330"/>
      <c r="P292" s="314">
        <f t="shared" si="106"/>
        <v>0</v>
      </c>
      <c r="Q292" s="330"/>
      <c r="R292" s="314">
        <f t="shared" si="117"/>
        <v>0</v>
      </c>
      <c r="S292" s="330"/>
      <c r="T292" s="314">
        <f t="shared" si="114"/>
        <v>0</v>
      </c>
      <c r="U292" s="314"/>
      <c r="V292" s="314">
        <f t="shared" si="115"/>
        <v>0</v>
      </c>
      <c r="W292" s="330"/>
      <c r="X292" s="314">
        <f t="shared" si="116"/>
        <v>0</v>
      </c>
      <c r="Y292" s="328"/>
      <c r="Z292" s="314">
        <f t="shared" si="118"/>
        <v>0</v>
      </c>
      <c r="AA292" s="330"/>
      <c r="AB292" s="314">
        <f t="shared" si="108"/>
        <v>0</v>
      </c>
      <c r="AC292" s="314">
        <f t="shared" si="111"/>
        <v>0</v>
      </c>
      <c r="AD292" s="402"/>
    </row>
    <row r="293" spans="1:30">
      <c r="A293" s="456" t="s">
        <v>52</v>
      </c>
      <c r="B293" s="534" t="str">
        <f>UPPER("Cung cấp các dịch vụ CSHT thiết yếu ")</f>
        <v xml:space="preserve">CUNG CẤP CÁC DỊCH VỤ CSHT THIẾT YẾU </v>
      </c>
      <c r="C293" s="456"/>
      <c r="D293" s="328"/>
      <c r="E293" s="330"/>
      <c r="F293" s="314" t="str">
        <f t="shared" si="96"/>
        <v xml:space="preserve"> </v>
      </c>
      <c r="G293" s="330"/>
      <c r="H293" s="314" t="str">
        <f t="shared" si="104"/>
        <v xml:space="preserve"> </v>
      </c>
      <c r="I293" s="330"/>
      <c r="J293" s="314" t="str">
        <f t="shared" si="107"/>
        <v xml:space="preserve"> </v>
      </c>
      <c r="K293" s="330"/>
      <c r="L293" s="314" t="str">
        <f t="shared" si="112"/>
        <v xml:space="preserve"> </v>
      </c>
      <c r="M293" s="328"/>
      <c r="N293" s="314" t="str">
        <f t="shared" si="105"/>
        <v xml:space="preserve"> </v>
      </c>
      <c r="O293" s="330"/>
      <c r="P293" s="314" t="str">
        <f t="shared" si="106"/>
        <v xml:space="preserve"> </v>
      </c>
      <c r="Q293" s="330"/>
      <c r="R293" s="314" t="str">
        <f t="shared" si="117"/>
        <v xml:space="preserve"> </v>
      </c>
      <c r="S293" s="330"/>
      <c r="T293" s="314" t="str">
        <f t="shared" si="114"/>
        <v xml:space="preserve"> </v>
      </c>
      <c r="U293" s="314"/>
      <c r="V293" s="314" t="str">
        <f t="shared" si="115"/>
        <v xml:space="preserve"> </v>
      </c>
      <c r="W293" s="330"/>
      <c r="X293" s="314" t="str">
        <f t="shared" si="116"/>
        <v xml:space="preserve"> </v>
      </c>
      <c r="Y293" s="328"/>
      <c r="Z293" s="314" t="str">
        <f t="shared" si="118"/>
        <v xml:space="preserve"> </v>
      </c>
      <c r="AA293" s="330"/>
      <c r="AB293" s="314" t="str">
        <f t="shared" si="108"/>
        <v xml:space="preserve"> </v>
      </c>
      <c r="AC293" s="314"/>
      <c r="AD293" s="399"/>
    </row>
    <row r="294" spans="1:30">
      <c r="A294" s="487"/>
      <c r="B294" s="535" t="s">
        <v>971</v>
      </c>
      <c r="C294" s="493" t="s">
        <v>61</v>
      </c>
      <c r="D294" s="335">
        <v>12</v>
      </c>
      <c r="E294" s="330">
        <v>12</v>
      </c>
      <c r="F294" s="314">
        <f t="shared" si="96"/>
        <v>12</v>
      </c>
      <c r="G294" s="330"/>
      <c r="H294" s="314">
        <f t="shared" si="104"/>
        <v>12</v>
      </c>
      <c r="I294" s="330"/>
      <c r="J294" s="314">
        <f t="shared" si="107"/>
        <v>12</v>
      </c>
      <c r="K294" s="330"/>
      <c r="L294" s="314">
        <f t="shared" si="112"/>
        <v>12</v>
      </c>
      <c r="M294" s="328"/>
      <c r="N294" s="314">
        <f t="shared" si="105"/>
        <v>12</v>
      </c>
      <c r="O294" s="330"/>
      <c r="P294" s="314">
        <f t="shared" si="106"/>
        <v>12</v>
      </c>
      <c r="Q294" s="330"/>
      <c r="R294" s="318">
        <f t="shared" si="117"/>
        <v>12</v>
      </c>
      <c r="S294" s="329"/>
      <c r="T294" s="318">
        <f t="shared" si="114"/>
        <v>12</v>
      </c>
      <c r="U294" s="318"/>
      <c r="V294" s="318">
        <f t="shared" si="115"/>
        <v>12</v>
      </c>
      <c r="W294" s="329"/>
      <c r="X294" s="318">
        <f t="shared" si="116"/>
        <v>12</v>
      </c>
      <c r="Y294" s="335"/>
      <c r="Z294" s="318">
        <f t="shared" si="118"/>
        <v>12</v>
      </c>
      <c r="AA294" s="329"/>
      <c r="AB294" s="318">
        <f t="shared" si="108"/>
        <v>12</v>
      </c>
      <c r="AC294" s="318">
        <f t="shared" si="111"/>
        <v>100</v>
      </c>
      <c r="AD294" s="399"/>
    </row>
    <row r="295" spans="1:30">
      <c r="A295" s="487"/>
      <c r="B295" s="535" t="s">
        <v>972</v>
      </c>
      <c r="C295" s="493" t="s">
        <v>61</v>
      </c>
      <c r="D295" s="335">
        <v>11</v>
      </c>
      <c r="E295" s="330">
        <v>11</v>
      </c>
      <c r="F295" s="314">
        <f t="shared" si="96"/>
        <v>11</v>
      </c>
      <c r="G295" s="330"/>
      <c r="H295" s="314">
        <f t="shared" si="104"/>
        <v>11</v>
      </c>
      <c r="I295" s="330"/>
      <c r="J295" s="314">
        <f t="shared" si="107"/>
        <v>11</v>
      </c>
      <c r="K295" s="330"/>
      <c r="L295" s="314">
        <f t="shared" si="112"/>
        <v>11</v>
      </c>
      <c r="M295" s="328"/>
      <c r="N295" s="314">
        <f t="shared" si="105"/>
        <v>11</v>
      </c>
      <c r="O295" s="330"/>
      <c r="P295" s="314">
        <f t="shared" si="106"/>
        <v>11</v>
      </c>
      <c r="Q295" s="330"/>
      <c r="R295" s="318">
        <f t="shared" si="117"/>
        <v>11</v>
      </c>
      <c r="S295" s="329"/>
      <c r="T295" s="318">
        <f t="shared" si="114"/>
        <v>11</v>
      </c>
      <c r="U295" s="318"/>
      <c r="V295" s="318">
        <f t="shared" si="115"/>
        <v>11</v>
      </c>
      <c r="W295" s="329"/>
      <c r="X295" s="318">
        <f t="shared" si="116"/>
        <v>11</v>
      </c>
      <c r="Y295" s="335"/>
      <c r="Z295" s="318">
        <f t="shared" si="118"/>
        <v>11</v>
      </c>
      <c r="AA295" s="329"/>
      <c r="AB295" s="318">
        <f t="shared" si="108"/>
        <v>11</v>
      </c>
      <c r="AC295" s="318">
        <f t="shared" si="111"/>
        <v>100</v>
      </c>
      <c r="AD295" s="399"/>
    </row>
    <row r="296" spans="1:30">
      <c r="A296" s="487"/>
      <c r="B296" s="535" t="s">
        <v>45</v>
      </c>
      <c r="C296" s="493"/>
      <c r="D296" s="335"/>
      <c r="E296" s="330"/>
      <c r="F296" s="314" t="str">
        <f t="shared" si="96"/>
        <v xml:space="preserve"> </v>
      </c>
      <c r="G296" s="330"/>
      <c r="H296" s="314" t="str">
        <f t="shared" si="104"/>
        <v xml:space="preserve"> </v>
      </c>
      <c r="I296" s="330"/>
      <c r="J296" s="314" t="str">
        <f t="shared" si="107"/>
        <v xml:space="preserve"> </v>
      </c>
      <c r="K296" s="330"/>
      <c r="L296" s="314" t="str">
        <f t="shared" si="112"/>
        <v xml:space="preserve"> </v>
      </c>
      <c r="M296" s="328"/>
      <c r="N296" s="314" t="str">
        <f t="shared" si="105"/>
        <v xml:space="preserve"> </v>
      </c>
      <c r="O296" s="330"/>
      <c r="P296" s="314" t="str">
        <f t="shared" si="106"/>
        <v xml:space="preserve"> </v>
      </c>
      <c r="Q296" s="330"/>
      <c r="R296" s="318" t="str">
        <f t="shared" si="117"/>
        <v xml:space="preserve"> </v>
      </c>
      <c r="S296" s="329"/>
      <c r="T296" s="318" t="str">
        <f t="shared" si="114"/>
        <v xml:space="preserve"> </v>
      </c>
      <c r="U296" s="318"/>
      <c r="V296" s="318" t="str">
        <f t="shared" si="115"/>
        <v xml:space="preserve"> </v>
      </c>
      <c r="W296" s="329"/>
      <c r="X296" s="318" t="str">
        <f t="shared" si="116"/>
        <v xml:space="preserve"> </v>
      </c>
      <c r="Y296" s="335"/>
      <c r="Z296" s="318" t="str">
        <f t="shared" si="118"/>
        <v xml:space="preserve"> </v>
      </c>
      <c r="AA296" s="329"/>
      <c r="AB296" s="318" t="str">
        <f t="shared" si="108"/>
        <v xml:space="preserve"> </v>
      </c>
      <c r="AC296" s="318"/>
      <c r="AD296" s="399"/>
    </row>
    <row r="297" spans="1:30" ht="37.5">
      <c r="A297" s="487"/>
      <c r="B297" s="495" t="s">
        <v>973</v>
      </c>
      <c r="C297" s="496" t="s">
        <v>61</v>
      </c>
      <c r="D297" s="335">
        <v>4</v>
      </c>
      <c r="E297" s="330">
        <v>4</v>
      </c>
      <c r="F297" s="314">
        <f t="shared" si="96"/>
        <v>4</v>
      </c>
      <c r="G297" s="330"/>
      <c r="H297" s="314">
        <f t="shared" si="104"/>
        <v>4</v>
      </c>
      <c r="I297" s="330"/>
      <c r="J297" s="314">
        <f t="shared" si="107"/>
        <v>4</v>
      </c>
      <c r="K297" s="330"/>
      <c r="L297" s="314">
        <f t="shared" si="112"/>
        <v>4</v>
      </c>
      <c r="M297" s="328"/>
      <c r="N297" s="314">
        <f t="shared" si="105"/>
        <v>4</v>
      </c>
      <c r="O297" s="330"/>
      <c r="P297" s="314">
        <f t="shared" si="106"/>
        <v>4</v>
      </c>
      <c r="Q297" s="330"/>
      <c r="R297" s="318">
        <f t="shared" si="117"/>
        <v>4</v>
      </c>
      <c r="S297" s="329"/>
      <c r="T297" s="318">
        <f t="shared" si="114"/>
        <v>4</v>
      </c>
      <c r="U297" s="318"/>
      <c r="V297" s="318">
        <f t="shared" si="115"/>
        <v>4</v>
      </c>
      <c r="W297" s="329"/>
      <c r="X297" s="318">
        <f t="shared" si="116"/>
        <v>4</v>
      </c>
      <c r="Y297" s="335"/>
      <c r="Z297" s="318">
        <f t="shared" si="118"/>
        <v>4</v>
      </c>
      <c r="AA297" s="329"/>
      <c r="AB297" s="318">
        <f t="shared" si="108"/>
        <v>4</v>
      </c>
      <c r="AC297" s="318">
        <v>100</v>
      </c>
      <c r="AD297" s="399"/>
    </row>
    <row r="298" spans="1:30" ht="37.5">
      <c r="A298" s="487"/>
      <c r="B298" s="535" t="s">
        <v>688</v>
      </c>
      <c r="C298" s="493" t="s">
        <v>61</v>
      </c>
      <c r="D298" s="335">
        <v>11</v>
      </c>
      <c r="E298" s="330">
        <v>11</v>
      </c>
      <c r="F298" s="314">
        <f t="shared" si="96"/>
        <v>11</v>
      </c>
      <c r="G298" s="330"/>
      <c r="H298" s="314">
        <f t="shared" si="104"/>
        <v>11</v>
      </c>
      <c r="I298" s="330"/>
      <c r="J298" s="314">
        <f t="shared" si="107"/>
        <v>11</v>
      </c>
      <c r="K298" s="330"/>
      <c r="L298" s="314">
        <f t="shared" si="112"/>
        <v>11</v>
      </c>
      <c r="M298" s="328"/>
      <c r="N298" s="314">
        <f t="shared" si="105"/>
        <v>11</v>
      </c>
      <c r="O298" s="330"/>
      <c r="P298" s="314">
        <f t="shared" si="106"/>
        <v>11</v>
      </c>
      <c r="Q298" s="330"/>
      <c r="R298" s="318">
        <f t="shared" si="117"/>
        <v>11</v>
      </c>
      <c r="S298" s="329"/>
      <c r="T298" s="318">
        <f t="shared" si="114"/>
        <v>11</v>
      </c>
      <c r="U298" s="318"/>
      <c r="V298" s="318">
        <f t="shared" si="115"/>
        <v>11</v>
      </c>
      <c r="W298" s="329"/>
      <c r="X298" s="318">
        <f t="shared" si="116"/>
        <v>11</v>
      </c>
      <c r="Y298" s="335"/>
      <c r="Z298" s="318">
        <f t="shared" si="118"/>
        <v>11</v>
      </c>
      <c r="AA298" s="329"/>
      <c r="AB298" s="318">
        <f t="shared" si="108"/>
        <v>11</v>
      </c>
      <c r="AC298" s="318">
        <f t="shared" si="111"/>
        <v>100</v>
      </c>
      <c r="AD298" s="399"/>
    </row>
    <row r="299" spans="1:30" ht="37.5">
      <c r="A299" s="487"/>
      <c r="B299" s="536" t="s">
        <v>974</v>
      </c>
      <c r="C299" s="537" t="s">
        <v>24</v>
      </c>
      <c r="D299" s="335">
        <v>100</v>
      </c>
      <c r="E299" s="330">
        <v>100</v>
      </c>
      <c r="F299" s="314">
        <f t="shared" si="96"/>
        <v>100</v>
      </c>
      <c r="G299" s="330"/>
      <c r="H299" s="314">
        <f t="shared" si="104"/>
        <v>100</v>
      </c>
      <c r="I299" s="330"/>
      <c r="J299" s="314">
        <f t="shared" si="107"/>
        <v>100</v>
      </c>
      <c r="K299" s="330"/>
      <c r="L299" s="314">
        <f t="shared" si="112"/>
        <v>100</v>
      </c>
      <c r="M299" s="328"/>
      <c r="N299" s="314">
        <f t="shared" si="105"/>
        <v>100</v>
      </c>
      <c r="O299" s="330"/>
      <c r="P299" s="314">
        <f t="shared" si="106"/>
        <v>100</v>
      </c>
      <c r="Q299" s="330"/>
      <c r="R299" s="318">
        <f t="shared" si="117"/>
        <v>100</v>
      </c>
      <c r="S299" s="329"/>
      <c r="T299" s="318">
        <f t="shared" si="114"/>
        <v>100</v>
      </c>
      <c r="U299" s="318"/>
      <c r="V299" s="318">
        <f t="shared" si="115"/>
        <v>100</v>
      </c>
      <c r="W299" s="329"/>
      <c r="X299" s="318">
        <f t="shared" si="116"/>
        <v>100</v>
      </c>
      <c r="Y299" s="335"/>
      <c r="Z299" s="318">
        <f t="shared" si="118"/>
        <v>100</v>
      </c>
      <c r="AA299" s="329"/>
      <c r="AB299" s="318">
        <f t="shared" si="108"/>
        <v>100</v>
      </c>
      <c r="AC299" s="318">
        <f t="shared" si="111"/>
        <v>100</v>
      </c>
      <c r="AD299" s="399"/>
    </row>
    <row r="300" spans="1:30" ht="27" hidden="1" customHeight="1">
      <c r="A300" s="487"/>
      <c r="B300" s="538" t="s">
        <v>975</v>
      </c>
      <c r="C300" s="539" t="s">
        <v>24</v>
      </c>
      <c r="D300" s="335"/>
      <c r="E300" s="330"/>
      <c r="F300" s="314">
        <f t="shared" si="96"/>
        <v>0</v>
      </c>
      <c r="G300" s="330"/>
      <c r="H300" s="314">
        <f t="shared" si="104"/>
        <v>0</v>
      </c>
      <c r="I300" s="330"/>
      <c r="J300" s="314">
        <f t="shared" si="107"/>
        <v>0</v>
      </c>
      <c r="K300" s="330"/>
      <c r="L300" s="314">
        <f t="shared" si="112"/>
        <v>0</v>
      </c>
      <c r="M300" s="328"/>
      <c r="N300" s="314">
        <f t="shared" si="105"/>
        <v>0</v>
      </c>
      <c r="O300" s="330"/>
      <c r="P300" s="314">
        <f t="shared" si="106"/>
        <v>0</v>
      </c>
      <c r="Q300" s="330"/>
      <c r="R300" s="318">
        <f t="shared" si="117"/>
        <v>0</v>
      </c>
      <c r="S300" s="329"/>
      <c r="T300" s="318">
        <f t="shared" si="114"/>
        <v>0</v>
      </c>
      <c r="U300" s="318"/>
      <c r="V300" s="318">
        <f t="shared" si="115"/>
        <v>0</v>
      </c>
      <c r="W300" s="329"/>
      <c r="X300" s="318">
        <f t="shared" si="116"/>
        <v>0</v>
      </c>
      <c r="Y300" s="335"/>
      <c r="Z300" s="318">
        <f t="shared" si="118"/>
        <v>0</v>
      </c>
      <c r="AA300" s="329"/>
      <c r="AB300" s="318">
        <f t="shared" si="108"/>
        <v>0</v>
      </c>
      <c r="AC300" s="318" t="e">
        <f t="shared" si="111"/>
        <v>#DIV/0!</v>
      </c>
      <c r="AD300" s="399"/>
    </row>
    <row r="301" spans="1:30" ht="36.75" customHeight="1">
      <c r="A301" s="487"/>
      <c r="B301" s="538" t="s">
        <v>976</v>
      </c>
      <c r="C301" s="539" t="s">
        <v>61</v>
      </c>
      <c r="D301" s="335">
        <v>11</v>
      </c>
      <c r="E301" s="330">
        <v>11</v>
      </c>
      <c r="F301" s="314">
        <f t="shared" si="96"/>
        <v>11</v>
      </c>
      <c r="G301" s="330"/>
      <c r="H301" s="314">
        <f t="shared" si="104"/>
        <v>11</v>
      </c>
      <c r="I301" s="330"/>
      <c r="J301" s="314">
        <f t="shared" si="107"/>
        <v>11</v>
      </c>
      <c r="K301" s="330"/>
      <c r="L301" s="314">
        <f t="shared" si="112"/>
        <v>11</v>
      </c>
      <c r="M301" s="328"/>
      <c r="N301" s="314">
        <f t="shared" si="105"/>
        <v>11</v>
      </c>
      <c r="O301" s="330"/>
      <c r="P301" s="314">
        <f t="shared" si="106"/>
        <v>11</v>
      </c>
      <c r="Q301" s="330"/>
      <c r="R301" s="318">
        <f t="shared" si="117"/>
        <v>11</v>
      </c>
      <c r="S301" s="329"/>
      <c r="T301" s="318">
        <f t="shared" si="114"/>
        <v>11</v>
      </c>
      <c r="U301" s="318"/>
      <c r="V301" s="318">
        <f t="shared" si="115"/>
        <v>11</v>
      </c>
      <c r="W301" s="329"/>
      <c r="X301" s="318">
        <f t="shared" si="116"/>
        <v>11</v>
      </c>
      <c r="Y301" s="335"/>
      <c r="Z301" s="318">
        <f t="shared" si="118"/>
        <v>11</v>
      </c>
      <c r="AA301" s="329"/>
      <c r="AB301" s="318">
        <f t="shared" si="108"/>
        <v>11</v>
      </c>
      <c r="AC301" s="318">
        <v>100</v>
      </c>
      <c r="AD301" s="399"/>
    </row>
    <row r="302" spans="1:30">
      <c r="A302" s="487"/>
      <c r="B302" s="535" t="s">
        <v>977</v>
      </c>
      <c r="C302" s="493" t="s">
        <v>61</v>
      </c>
      <c r="D302" s="335">
        <v>11</v>
      </c>
      <c r="E302" s="330">
        <v>11</v>
      </c>
      <c r="F302" s="314">
        <f t="shared" si="96"/>
        <v>11</v>
      </c>
      <c r="G302" s="330"/>
      <c r="H302" s="314">
        <f t="shared" si="104"/>
        <v>11</v>
      </c>
      <c r="I302" s="330"/>
      <c r="J302" s="314">
        <f t="shared" si="107"/>
        <v>11</v>
      </c>
      <c r="K302" s="330"/>
      <c r="L302" s="314">
        <f t="shared" si="112"/>
        <v>11</v>
      </c>
      <c r="M302" s="328"/>
      <c r="N302" s="314">
        <f t="shared" si="105"/>
        <v>11</v>
      </c>
      <c r="O302" s="330"/>
      <c r="P302" s="314">
        <f t="shared" si="106"/>
        <v>11</v>
      </c>
      <c r="Q302" s="330"/>
      <c r="R302" s="318">
        <f t="shared" si="117"/>
        <v>11</v>
      </c>
      <c r="S302" s="329"/>
      <c r="T302" s="318">
        <f t="shared" si="114"/>
        <v>11</v>
      </c>
      <c r="U302" s="318"/>
      <c r="V302" s="318">
        <f t="shared" si="115"/>
        <v>11</v>
      </c>
      <c r="W302" s="329"/>
      <c r="X302" s="318">
        <f t="shared" si="116"/>
        <v>11</v>
      </c>
      <c r="Y302" s="335"/>
      <c r="Z302" s="318">
        <f t="shared" si="118"/>
        <v>11</v>
      </c>
      <c r="AA302" s="329"/>
      <c r="AB302" s="318">
        <f t="shared" si="108"/>
        <v>11</v>
      </c>
      <c r="AC302" s="318">
        <f t="shared" si="111"/>
        <v>100</v>
      </c>
      <c r="AD302" s="399"/>
    </row>
    <row r="303" spans="1:30">
      <c r="A303" s="487"/>
      <c r="B303" s="495" t="s">
        <v>978</v>
      </c>
      <c r="C303" s="496" t="s">
        <v>24</v>
      </c>
      <c r="D303" s="335">
        <v>100</v>
      </c>
      <c r="E303" s="330">
        <v>100</v>
      </c>
      <c r="F303" s="314">
        <f t="shared" si="96"/>
        <v>100</v>
      </c>
      <c r="G303" s="330"/>
      <c r="H303" s="314">
        <f t="shared" si="104"/>
        <v>100</v>
      </c>
      <c r="I303" s="330"/>
      <c r="J303" s="314">
        <f t="shared" si="107"/>
        <v>100</v>
      </c>
      <c r="K303" s="330"/>
      <c r="L303" s="314">
        <f t="shared" si="112"/>
        <v>100</v>
      </c>
      <c r="M303" s="328"/>
      <c r="N303" s="314">
        <f t="shared" si="105"/>
        <v>100</v>
      </c>
      <c r="O303" s="330"/>
      <c r="P303" s="314">
        <f t="shared" si="106"/>
        <v>100</v>
      </c>
      <c r="Q303" s="330"/>
      <c r="R303" s="318">
        <f t="shared" si="117"/>
        <v>100</v>
      </c>
      <c r="S303" s="329"/>
      <c r="T303" s="318">
        <f t="shared" si="114"/>
        <v>100</v>
      </c>
      <c r="U303" s="318"/>
      <c r="V303" s="318">
        <f t="shared" si="115"/>
        <v>100</v>
      </c>
      <c r="W303" s="329"/>
      <c r="X303" s="318">
        <f t="shared" si="116"/>
        <v>100</v>
      </c>
      <c r="Y303" s="335"/>
      <c r="Z303" s="318">
        <f t="shared" si="118"/>
        <v>100</v>
      </c>
      <c r="AA303" s="329"/>
      <c r="AB303" s="318">
        <f t="shared" si="108"/>
        <v>100</v>
      </c>
      <c r="AC303" s="318">
        <f t="shared" si="111"/>
        <v>100</v>
      </c>
      <c r="AD303" s="399"/>
    </row>
    <row r="304" spans="1:30">
      <c r="A304" s="487"/>
      <c r="B304" s="535" t="s">
        <v>979</v>
      </c>
      <c r="C304" s="493" t="s">
        <v>61</v>
      </c>
      <c r="D304" s="345">
        <v>12</v>
      </c>
      <c r="E304" s="330">
        <v>12</v>
      </c>
      <c r="F304" s="314">
        <f t="shared" si="96"/>
        <v>12</v>
      </c>
      <c r="G304" s="330"/>
      <c r="H304" s="314">
        <f t="shared" si="104"/>
        <v>12</v>
      </c>
      <c r="I304" s="330"/>
      <c r="J304" s="314">
        <f t="shared" si="107"/>
        <v>12</v>
      </c>
      <c r="K304" s="330"/>
      <c r="L304" s="314">
        <f t="shared" si="112"/>
        <v>12</v>
      </c>
      <c r="M304" s="328"/>
      <c r="N304" s="314">
        <f t="shared" si="105"/>
        <v>12</v>
      </c>
      <c r="O304" s="330"/>
      <c r="P304" s="314">
        <f t="shared" si="106"/>
        <v>12</v>
      </c>
      <c r="Q304" s="330"/>
      <c r="R304" s="318">
        <f t="shared" si="117"/>
        <v>12</v>
      </c>
      <c r="S304" s="329"/>
      <c r="T304" s="318">
        <f t="shared" si="114"/>
        <v>12</v>
      </c>
      <c r="U304" s="318"/>
      <c r="V304" s="318">
        <f t="shared" si="115"/>
        <v>12</v>
      </c>
      <c r="W304" s="329"/>
      <c r="X304" s="318">
        <f t="shared" si="116"/>
        <v>12</v>
      </c>
      <c r="Y304" s="335"/>
      <c r="Z304" s="318">
        <f t="shared" si="118"/>
        <v>12</v>
      </c>
      <c r="AA304" s="329"/>
      <c r="AB304" s="318">
        <f t="shared" si="108"/>
        <v>12</v>
      </c>
      <c r="AC304" s="318">
        <f t="shared" si="111"/>
        <v>100</v>
      </c>
      <c r="AD304" s="399"/>
    </row>
    <row r="305" spans="1:30" ht="35.25" customHeight="1">
      <c r="A305" s="487"/>
      <c r="B305" s="540" t="s">
        <v>980</v>
      </c>
      <c r="C305" s="493" t="s">
        <v>914</v>
      </c>
      <c r="D305" s="328">
        <v>14855</v>
      </c>
      <c r="E305" s="330"/>
      <c r="F305" s="314">
        <f t="shared" si="96"/>
        <v>0</v>
      </c>
      <c r="G305" s="330"/>
      <c r="H305" s="314">
        <f t="shared" si="104"/>
        <v>0</v>
      </c>
      <c r="I305" s="330"/>
      <c r="J305" s="314">
        <f t="shared" si="107"/>
        <v>0</v>
      </c>
      <c r="K305" s="330"/>
      <c r="L305" s="314">
        <f t="shared" si="112"/>
        <v>0</v>
      </c>
      <c r="M305" s="328"/>
      <c r="N305" s="314">
        <f t="shared" si="105"/>
        <v>0</v>
      </c>
      <c r="O305" s="330"/>
      <c r="P305" s="314">
        <f t="shared" si="106"/>
        <v>0</v>
      </c>
      <c r="Q305" s="330"/>
      <c r="R305" s="314">
        <f t="shared" si="117"/>
        <v>0</v>
      </c>
      <c r="S305" s="330"/>
      <c r="T305" s="314">
        <f t="shared" si="114"/>
        <v>0</v>
      </c>
      <c r="U305" s="314"/>
      <c r="V305" s="314">
        <f t="shared" si="115"/>
        <v>0</v>
      </c>
      <c r="W305" s="330"/>
      <c r="X305" s="314">
        <f t="shared" si="116"/>
        <v>0</v>
      </c>
      <c r="Y305" s="328"/>
      <c r="Z305" s="314">
        <f t="shared" si="118"/>
        <v>0</v>
      </c>
      <c r="AA305" s="330"/>
      <c r="AB305" s="314">
        <f t="shared" si="108"/>
        <v>0</v>
      </c>
      <c r="AC305" s="314">
        <f t="shared" si="111"/>
        <v>0</v>
      </c>
      <c r="AD305" s="399"/>
    </row>
    <row r="306" spans="1:30" ht="39" customHeight="1">
      <c r="A306" s="487"/>
      <c r="B306" s="495" t="s">
        <v>981</v>
      </c>
      <c r="C306" s="496" t="s">
        <v>24</v>
      </c>
      <c r="D306" s="328">
        <v>99.8</v>
      </c>
      <c r="E306" s="330"/>
      <c r="F306" s="314">
        <f t="shared" si="96"/>
        <v>0</v>
      </c>
      <c r="G306" s="330"/>
      <c r="H306" s="314">
        <v>99.67</v>
      </c>
      <c r="I306" s="330"/>
      <c r="J306" s="314">
        <f t="shared" si="107"/>
        <v>99.67</v>
      </c>
      <c r="K306" s="330"/>
      <c r="L306" s="314">
        <f t="shared" si="112"/>
        <v>99.67</v>
      </c>
      <c r="M306" s="328"/>
      <c r="N306" s="314">
        <f t="shared" si="105"/>
        <v>99.67</v>
      </c>
      <c r="O306" s="330">
        <v>0.1</v>
      </c>
      <c r="P306" s="314">
        <f t="shared" si="106"/>
        <v>99.77</v>
      </c>
      <c r="Q306" s="330"/>
      <c r="R306" s="314">
        <f t="shared" si="117"/>
        <v>99.77</v>
      </c>
      <c r="S306" s="330"/>
      <c r="T306" s="314">
        <f t="shared" si="114"/>
        <v>99.77</v>
      </c>
      <c r="U306" s="314"/>
      <c r="V306" s="314">
        <f t="shared" si="115"/>
        <v>99.77</v>
      </c>
      <c r="W306" s="330"/>
      <c r="X306" s="314">
        <f>IF(LEN($C306)=0," ",V306+W306)</f>
        <v>99.77</v>
      </c>
      <c r="Y306" s="328"/>
      <c r="Z306" s="314">
        <f t="shared" si="118"/>
        <v>99.77</v>
      </c>
      <c r="AA306" s="330"/>
      <c r="AB306" s="314">
        <f t="shared" si="108"/>
        <v>99.77</v>
      </c>
      <c r="AC306" s="314">
        <f t="shared" si="111"/>
        <v>99.969939879759522</v>
      </c>
      <c r="AD306" s="399"/>
    </row>
    <row r="307" spans="1:30" ht="20.25" customHeight="1">
      <c r="A307" s="487"/>
      <c r="B307" s="479" t="s">
        <v>982</v>
      </c>
      <c r="C307" s="541"/>
      <c r="D307" s="335">
        <v>11</v>
      </c>
      <c r="E307" s="330">
        <v>11</v>
      </c>
      <c r="F307" s="314">
        <v>11</v>
      </c>
      <c r="G307" s="330"/>
      <c r="H307" s="314">
        <v>11</v>
      </c>
      <c r="I307" s="330"/>
      <c r="J307" s="314">
        <v>11</v>
      </c>
      <c r="K307" s="330"/>
      <c r="L307" s="314">
        <v>11</v>
      </c>
      <c r="M307" s="328"/>
      <c r="N307" s="318">
        <v>11</v>
      </c>
      <c r="O307" s="329"/>
      <c r="P307" s="318">
        <v>11</v>
      </c>
      <c r="Q307" s="330"/>
      <c r="R307" s="318">
        <v>11</v>
      </c>
      <c r="S307" s="330"/>
      <c r="T307" s="314">
        <v>11</v>
      </c>
      <c r="U307" s="314"/>
      <c r="V307" s="314" t="str">
        <f t="shared" si="115"/>
        <v xml:space="preserve"> </v>
      </c>
      <c r="W307" s="330"/>
      <c r="X307" s="314" t="str">
        <f t="shared" ref="X307:X317" si="119">IF(LEN($C307)=0," ",V307+W307)</f>
        <v xml:space="preserve"> </v>
      </c>
      <c r="Y307" s="328"/>
      <c r="Z307" s="314" t="str">
        <f t="shared" si="118"/>
        <v xml:space="preserve"> </v>
      </c>
      <c r="AA307" s="330"/>
      <c r="AB307" s="318">
        <v>11</v>
      </c>
      <c r="AC307" s="318">
        <f t="shared" si="111"/>
        <v>100</v>
      </c>
      <c r="AD307" s="399"/>
    </row>
    <row r="308" spans="1:30" ht="20.25" customHeight="1">
      <c r="A308" s="487"/>
      <c r="B308" s="479" t="s">
        <v>983</v>
      </c>
      <c r="C308" s="541"/>
      <c r="D308" s="335">
        <v>100</v>
      </c>
      <c r="E308" s="330">
        <v>100</v>
      </c>
      <c r="F308" s="314">
        <v>100</v>
      </c>
      <c r="G308" s="330"/>
      <c r="H308" s="314">
        <v>100</v>
      </c>
      <c r="I308" s="330"/>
      <c r="J308" s="314">
        <v>100</v>
      </c>
      <c r="K308" s="330"/>
      <c r="L308" s="314">
        <v>100</v>
      </c>
      <c r="M308" s="328"/>
      <c r="N308" s="318">
        <v>100</v>
      </c>
      <c r="O308" s="329"/>
      <c r="P308" s="318">
        <v>100</v>
      </c>
      <c r="Q308" s="330"/>
      <c r="R308" s="318">
        <v>100</v>
      </c>
      <c r="S308" s="330"/>
      <c r="T308" s="314">
        <v>100</v>
      </c>
      <c r="U308" s="314"/>
      <c r="V308" s="314" t="str">
        <f t="shared" si="115"/>
        <v xml:space="preserve"> </v>
      </c>
      <c r="W308" s="330"/>
      <c r="X308" s="314" t="str">
        <f t="shared" si="119"/>
        <v xml:space="preserve"> </v>
      </c>
      <c r="Y308" s="328"/>
      <c r="Z308" s="314" t="str">
        <f t="shared" si="118"/>
        <v xml:space="preserve"> </v>
      </c>
      <c r="AA308" s="330"/>
      <c r="AB308" s="318">
        <v>100</v>
      </c>
      <c r="AC308" s="318">
        <f t="shared" si="111"/>
        <v>100</v>
      </c>
      <c r="AD308" s="399"/>
    </row>
    <row r="309" spans="1:30" ht="20.25" customHeight="1">
      <c r="A309" s="487"/>
      <c r="B309" s="542" t="s">
        <v>913</v>
      </c>
      <c r="C309" s="543" t="s">
        <v>75</v>
      </c>
      <c r="D309" s="335">
        <v>14885</v>
      </c>
      <c r="E309" s="330"/>
      <c r="F309" s="314">
        <f t="shared" si="96"/>
        <v>0</v>
      </c>
      <c r="G309" s="330"/>
      <c r="H309" s="314">
        <f t="shared" si="104"/>
        <v>0</v>
      </c>
      <c r="I309" s="330"/>
      <c r="J309" s="314">
        <f t="shared" si="107"/>
        <v>0</v>
      </c>
      <c r="K309" s="330"/>
      <c r="L309" s="314">
        <f t="shared" si="112"/>
        <v>0</v>
      </c>
      <c r="M309" s="328"/>
      <c r="N309" s="318">
        <f t="shared" si="105"/>
        <v>0</v>
      </c>
      <c r="O309" s="329"/>
      <c r="P309" s="318">
        <f t="shared" si="106"/>
        <v>0</v>
      </c>
      <c r="Q309" s="330"/>
      <c r="R309" s="314">
        <f t="shared" si="117"/>
        <v>0</v>
      </c>
      <c r="S309" s="330"/>
      <c r="T309" s="314">
        <f t="shared" si="114"/>
        <v>0</v>
      </c>
      <c r="U309" s="314"/>
      <c r="V309" s="314">
        <f t="shared" si="115"/>
        <v>0</v>
      </c>
      <c r="W309" s="330"/>
      <c r="X309" s="314">
        <f t="shared" si="119"/>
        <v>0</v>
      </c>
      <c r="Y309" s="328"/>
      <c r="Z309" s="314">
        <f t="shared" si="118"/>
        <v>0</v>
      </c>
      <c r="AA309" s="330"/>
      <c r="AB309" s="318">
        <f t="shared" si="108"/>
        <v>0</v>
      </c>
      <c r="AC309" s="318">
        <f t="shared" si="111"/>
        <v>0</v>
      </c>
      <c r="AD309" s="399"/>
    </row>
    <row r="310" spans="1:30" ht="27.75" customHeight="1">
      <c r="A310" s="487"/>
      <c r="B310" s="535" t="s">
        <v>984</v>
      </c>
      <c r="C310" s="544" t="s">
        <v>24</v>
      </c>
      <c r="D310" s="335">
        <v>100</v>
      </c>
      <c r="E310" s="330">
        <v>100</v>
      </c>
      <c r="F310" s="314">
        <f t="shared" ref="F310:F369" si="120">IF(LEN(C310)=0," ",E310)</f>
        <v>100</v>
      </c>
      <c r="G310" s="330"/>
      <c r="H310" s="314">
        <f t="shared" si="104"/>
        <v>100</v>
      </c>
      <c r="I310" s="330"/>
      <c r="J310" s="314">
        <f t="shared" si="107"/>
        <v>100</v>
      </c>
      <c r="K310" s="330"/>
      <c r="L310" s="314">
        <f t="shared" si="112"/>
        <v>100</v>
      </c>
      <c r="M310" s="328"/>
      <c r="N310" s="318">
        <f t="shared" si="105"/>
        <v>100</v>
      </c>
      <c r="O310" s="329"/>
      <c r="P310" s="318">
        <f t="shared" si="106"/>
        <v>100</v>
      </c>
      <c r="Q310" s="330"/>
      <c r="R310" s="318">
        <f t="shared" si="117"/>
        <v>100</v>
      </c>
      <c r="S310" s="328"/>
      <c r="T310" s="314">
        <f t="shared" si="114"/>
        <v>100</v>
      </c>
      <c r="U310" s="314"/>
      <c r="V310" s="314">
        <f t="shared" si="115"/>
        <v>100</v>
      </c>
      <c r="W310" s="330"/>
      <c r="X310" s="314">
        <f t="shared" si="119"/>
        <v>100</v>
      </c>
      <c r="Y310" s="328"/>
      <c r="Z310" s="314">
        <f t="shared" si="118"/>
        <v>100</v>
      </c>
      <c r="AA310" s="330"/>
      <c r="AB310" s="318">
        <f t="shared" si="108"/>
        <v>100</v>
      </c>
      <c r="AC310" s="318">
        <f t="shared" si="111"/>
        <v>100</v>
      </c>
      <c r="AD310" s="399"/>
    </row>
    <row r="311" spans="1:30" ht="24" customHeight="1">
      <c r="A311" s="456" t="s">
        <v>88</v>
      </c>
      <c r="B311" s="503" t="str">
        <f>UPPER("Bảo hiểm")</f>
        <v>BẢO HIỂM</v>
      </c>
      <c r="C311" s="456"/>
      <c r="D311" s="328"/>
      <c r="E311" s="330"/>
      <c r="F311" s="314" t="str">
        <f t="shared" si="120"/>
        <v xml:space="preserve"> </v>
      </c>
      <c r="G311" s="330"/>
      <c r="H311" s="314" t="str">
        <f t="shared" si="104"/>
        <v xml:space="preserve"> </v>
      </c>
      <c r="I311" s="330"/>
      <c r="J311" s="314" t="str">
        <f t="shared" si="107"/>
        <v xml:space="preserve"> </v>
      </c>
      <c r="K311" s="330"/>
      <c r="L311" s="314" t="str">
        <f t="shared" si="112"/>
        <v xml:space="preserve"> </v>
      </c>
      <c r="M311" s="328"/>
      <c r="N311" s="314" t="str">
        <f t="shared" si="105"/>
        <v xml:space="preserve"> </v>
      </c>
      <c r="O311" s="330"/>
      <c r="P311" s="314" t="str">
        <f t="shared" ref="P311:P372" si="121">IF(LEN($C311)=0," ",N311+O311)</f>
        <v xml:space="preserve"> </v>
      </c>
      <c r="Q311" s="330"/>
      <c r="R311" s="314" t="str">
        <f t="shared" si="117"/>
        <v xml:space="preserve"> </v>
      </c>
      <c r="S311" s="328"/>
      <c r="T311" s="314" t="str">
        <f t="shared" si="114"/>
        <v xml:space="preserve"> </v>
      </c>
      <c r="U311" s="314"/>
      <c r="V311" s="314" t="str">
        <f t="shared" si="115"/>
        <v xml:space="preserve"> </v>
      </c>
      <c r="W311" s="330"/>
      <c r="X311" s="314" t="str">
        <f t="shared" si="119"/>
        <v xml:space="preserve"> </v>
      </c>
      <c r="Y311" s="328"/>
      <c r="Z311" s="314" t="str">
        <f t="shared" si="118"/>
        <v xml:space="preserve"> </v>
      </c>
      <c r="AA311" s="330"/>
      <c r="AB311" s="314" t="str">
        <f t="shared" si="108"/>
        <v xml:space="preserve"> </v>
      </c>
      <c r="AC311" s="314"/>
      <c r="AD311" s="399"/>
    </row>
    <row r="312" spans="1:30">
      <c r="A312" s="487">
        <v>1</v>
      </c>
      <c r="B312" s="509" t="s">
        <v>805</v>
      </c>
      <c r="C312" s="487" t="s">
        <v>55</v>
      </c>
      <c r="D312" s="335">
        <v>3078</v>
      </c>
      <c r="E312" s="329"/>
      <c r="F312" s="314">
        <f t="shared" si="120"/>
        <v>0</v>
      </c>
      <c r="G312" s="329"/>
      <c r="H312" s="314">
        <v>2982</v>
      </c>
      <c r="I312" s="329"/>
      <c r="J312" s="314">
        <f t="shared" ref="J312:J373" si="122">IF(LEN($C312)=0," ",H312+I312)</f>
        <v>2982</v>
      </c>
      <c r="K312" s="329">
        <v>3</v>
      </c>
      <c r="L312" s="318">
        <f t="shared" si="112"/>
        <v>2985</v>
      </c>
      <c r="M312" s="335">
        <v>-8</v>
      </c>
      <c r="N312" s="318">
        <f t="shared" ref="N312:N373" si="123">IF(LEN($C312)=0," ",L312+M312)</f>
        <v>2977</v>
      </c>
      <c r="O312" s="329">
        <v>3</v>
      </c>
      <c r="P312" s="318">
        <f t="shared" si="121"/>
        <v>2980</v>
      </c>
      <c r="Q312" s="329">
        <v>-1</v>
      </c>
      <c r="R312" s="318">
        <f t="shared" si="117"/>
        <v>2979</v>
      </c>
      <c r="S312" s="335">
        <v>3</v>
      </c>
      <c r="T312" s="314">
        <f t="shared" si="114"/>
        <v>2982</v>
      </c>
      <c r="U312" s="318"/>
      <c r="V312" s="314">
        <f t="shared" si="115"/>
        <v>2982</v>
      </c>
      <c r="W312" s="329"/>
      <c r="X312" s="314">
        <f t="shared" si="119"/>
        <v>2982</v>
      </c>
      <c r="Y312" s="335"/>
      <c r="Z312" s="314">
        <f t="shared" si="118"/>
        <v>2982</v>
      </c>
      <c r="AA312" s="329"/>
      <c r="AB312" s="318">
        <f t="shared" si="108"/>
        <v>2982</v>
      </c>
      <c r="AC312" s="314">
        <f t="shared" si="111"/>
        <v>96.88109161793372</v>
      </c>
      <c r="AD312" s="399"/>
    </row>
    <row r="313" spans="1:30">
      <c r="A313" s="487">
        <v>2</v>
      </c>
      <c r="B313" s="509" t="s">
        <v>806</v>
      </c>
      <c r="C313" s="487" t="s">
        <v>55</v>
      </c>
      <c r="D313" s="335">
        <v>2579</v>
      </c>
      <c r="E313" s="330"/>
      <c r="F313" s="314">
        <f t="shared" si="120"/>
        <v>0</v>
      </c>
      <c r="G313" s="330"/>
      <c r="H313" s="314">
        <v>2532</v>
      </c>
      <c r="I313" s="330"/>
      <c r="J313" s="314">
        <f t="shared" si="122"/>
        <v>2532</v>
      </c>
      <c r="K313" s="330">
        <v>-47</v>
      </c>
      <c r="L313" s="314">
        <f t="shared" si="112"/>
        <v>2485</v>
      </c>
      <c r="M313" s="328"/>
      <c r="N313" s="318">
        <f t="shared" si="123"/>
        <v>2485</v>
      </c>
      <c r="O313" s="329">
        <v>10</v>
      </c>
      <c r="P313" s="318">
        <f t="shared" si="121"/>
        <v>2495</v>
      </c>
      <c r="Q313" s="329">
        <v>-6</v>
      </c>
      <c r="R313" s="318">
        <f t="shared" si="117"/>
        <v>2489</v>
      </c>
      <c r="S313" s="335">
        <f>2494-2489</f>
        <v>5</v>
      </c>
      <c r="T313" s="314">
        <f t="shared" si="114"/>
        <v>2494</v>
      </c>
      <c r="U313" s="318"/>
      <c r="V313" s="314">
        <f t="shared" si="115"/>
        <v>2494</v>
      </c>
      <c r="W313" s="329"/>
      <c r="X313" s="314">
        <f t="shared" si="119"/>
        <v>2494</v>
      </c>
      <c r="Y313" s="335"/>
      <c r="Z313" s="314">
        <f t="shared" si="118"/>
        <v>2494</v>
      </c>
      <c r="AA313" s="329"/>
      <c r="AB313" s="318">
        <f t="shared" si="108"/>
        <v>2494</v>
      </c>
      <c r="AC313" s="314">
        <f t="shared" si="111"/>
        <v>96.704148894920522</v>
      </c>
      <c r="AD313" s="521"/>
    </row>
    <row r="314" spans="1:30">
      <c r="A314" s="487">
        <v>3</v>
      </c>
      <c r="B314" s="509" t="s">
        <v>915</v>
      </c>
      <c r="C314" s="487" t="s">
        <v>55</v>
      </c>
      <c r="D314" s="335">
        <v>1185</v>
      </c>
      <c r="E314" s="330"/>
      <c r="F314" s="314">
        <f t="shared" si="120"/>
        <v>0</v>
      </c>
      <c r="G314" s="330"/>
      <c r="H314" s="314">
        <v>834</v>
      </c>
      <c r="I314" s="330"/>
      <c r="J314" s="314">
        <f t="shared" si="122"/>
        <v>834</v>
      </c>
      <c r="K314" s="330">
        <f>856-834</f>
        <v>22</v>
      </c>
      <c r="L314" s="318">
        <f t="shared" si="112"/>
        <v>856</v>
      </c>
      <c r="M314" s="328">
        <v>-23</v>
      </c>
      <c r="N314" s="318">
        <f t="shared" si="123"/>
        <v>833</v>
      </c>
      <c r="O314" s="329">
        <v>27</v>
      </c>
      <c r="P314" s="318">
        <f t="shared" si="121"/>
        <v>860</v>
      </c>
      <c r="Q314" s="329">
        <v>-3</v>
      </c>
      <c r="R314" s="318">
        <f t="shared" si="117"/>
        <v>857</v>
      </c>
      <c r="S314" s="335">
        <f>903-857</f>
        <v>46</v>
      </c>
      <c r="T314" s="314">
        <f t="shared" si="114"/>
        <v>903</v>
      </c>
      <c r="U314" s="318"/>
      <c r="V314" s="314">
        <f t="shared" si="115"/>
        <v>903</v>
      </c>
      <c r="W314" s="329"/>
      <c r="X314" s="314">
        <f t="shared" si="119"/>
        <v>903</v>
      </c>
      <c r="Y314" s="335"/>
      <c r="Z314" s="314">
        <f t="shared" si="118"/>
        <v>903</v>
      </c>
      <c r="AA314" s="329"/>
      <c r="AB314" s="318">
        <f t="shared" si="108"/>
        <v>903</v>
      </c>
      <c r="AC314" s="314">
        <f t="shared" si="111"/>
        <v>76.202531645569621</v>
      </c>
      <c r="AD314" s="521"/>
    </row>
    <row r="315" spans="1:30">
      <c r="A315" s="487">
        <v>4</v>
      </c>
      <c r="B315" s="509" t="s">
        <v>916</v>
      </c>
      <c r="C315" s="487" t="s">
        <v>55</v>
      </c>
      <c r="D315" s="335">
        <v>67816</v>
      </c>
      <c r="E315" s="330"/>
      <c r="F315" s="314">
        <f t="shared" si="120"/>
        <v>0</v>
      </c>
      <c r="G315" s="330"/>
      <c r="H315" s="314">
        <v>52784</v>
      </c>
      <c r="I315" s="330"/>
      <c r="J315" s="314">
        <f t="shared" si="122"/>
        <v>52784</v>
      </c>
      <c r="K315" s="330">
        <f>53836-52784</f>
        <v>1052</v>
      </c>
      <c r="L315" s="314">
        <f t="shared" si="112"/>
        <v>53836</v>
      </c>
      <c r="M315" s="335">
        <f>55323-53836</f>
        <v>1487</v>
      </c>
      <c r="N315" s="318">
        <f t="shared" si="123"/>
        <v>55323</v>
      </c>
      <c r="O315" s="329">
        <f>61200-55323</f>
        <v>5877</v>
      </c>
      <c r="P315" s="318">
        <f t="shared" si="121"/>
        <v>61200</v>
      </c>
      <c r="Q315" s="329">
        <v>-1466</v>
      </c>
      <c r="R315" s="318">
        <f t="shared" si="117"/>
        <v>59734</v>
      </c>
      <c r="S315" s="335">
        <f>57557-59734</f>
        <v>-2177</v>
      </c>
      <c r="T315" s="318">
        <v>57557</v>
      </c>
      <c r="U315" s="318"/>
      <c r="V315" s="314">
        <f t="shared" si="115"/>
        <v>57557</v>
      </c>
      <c r="W315" s="329"/>
      <c r="X315" s="314">
        <f t="shared" si="119"/>
        <v>57557</v>
      </c>
      <c r="Y315" s="335"/>
      <c r="Z315" s="314">
        <f t="shared" si="118"/>
        <v>57557</v>
      </c>
      <c r="AA315" s="329"/>
      <c r="AB315" s="318">
        <v>57557</v>
      </c>
      <c r="AC315" s="314">
        <f t="shared" si="111"/>
        <v>84.872301521764768</v>
      </c>
      <c r="AD315" s="521"/>
    </row>
    <row r="316" spans="1:30">
      <c r="A316" s="456" t="s">
        <v>186</v>
      </c>
      <c r="B316" s="503" t="str">
        <f>UPPER("Tạo việc làm")</f>
        <v>TẠO VIỆC LÀM</v>
      </c>
      <c r="C316" s="456"/>
      <c r="D316" s="328"/>
      <c r="E316" s="330"/>
      <c r="F316" s="314" t="str">
        <f t="shared" si="120"/>
        <v xml:space="preserve"> </v>
      </c>
      <c r="G316" s="330"/>
      <c r="H316" s="314" t="str">
        <f t="shared" ref="H316:H373" si="124">IF(LEN(C316)=0," ",F316+G316)</f>
        <v xml:space="preserve"> </v>
      </c>
      <c r="I316" s="330"/>
      <c r="J316" s="314" t="str">
        <f t="shared" si="122"/>
        <v xml:space="preserve"> </v>
      </c>
      <c r="K316" s="330"/>
      <c r="L316" s="314" t="str">
        <f t="shared" si="112"/>
        <v xml:space="preserve"> </v>
      </c>
      <c r="M316" s="328"/>
      <c r="N316" s="314" t="str">
        <f t="shared" si="123"/>
        <v xml:space="preserve"> </v>
      </c>
      <c r="O316" s="330"/>
      <c r="P316" s="314" t="str">
        <f t="shared" si="121"/>
        <v xml:space="preserve"> </v>
      </c>
      <c r="Q316" s="330"/>
      <c r="R316" s="314" t="str">
        <f t="shared" si="117"/>
        <v xml:space="preserve"> </v>
      </c>
      <c r="S316" s="328"/>
      <c r="T316" s="314" t="str">
        <f t="shared" si="114"/>
        <v xml:space="preserve"> </v>
      </c>
      <c r="U316" s="314"/>
      <c r="V316" s="314" t="str">
        <f t="shared" si="115"/>
        <v xml:space="preserve"> </v>
      </c>
      <c r="W316" s="330"/>
      <c r="X316" s="314" t="str">
        <f t="shared" si="119"/>
        <v xml:space="preserve"> </v>
      </c>
      <c r="Y316" s="328"/>
      <c r="Z316" s="314" t="str">
        <f t="shared" ref="Z316:Z377" si="125">IF(LEN($C316)=0," ",X316+Y316)</f>
        <v xml:space="preserve"> </v>
      </c>
      <c r="AA316" s="330"/>
      <c r="AB316" s="318" t="str">
        <f t="shared" ref="AB316:AB348" si="126">IF(LEN($C316)=0," ",Z316+AA316)</f>
        <v xml:space="preserve"> </v>
      </c>
      <c r="AC316" s="314"/>
      <c r="AD316" s="399"/>
    </row>
    <row r="317" spans="1:30" s="7" customFormat="1">
      <c r="A317" s="456">
        <v>1</v>
      </c>
      <c r="B317" s="503" t="s">
        <v>690</v>
      </c>
      <c r="C317" s="456" t="s">
        <v>55</v>
      </c>
      <c r="D317" s="329">
        <v>46130</v>
      </c>
      <c r="E317" s="330"/>
      <c r="F317" s="314">
        <f t="shared" si="120"/>
        <v>0</v>
      </c>
      <c r="G317" s="330"/>
      <c r="H317" s="314">
        <f t="shared" si="124"/>
        <v>0</v>
      </c>
      <c r="I317" s="330"/>
      <c r="J317" s="314">
        <f t="shared" si="122"/>
        <v>0</v>
      </c>
      <c r="K317" s="330"/>
      <c r="L317" s="314">
        <f t="shared" si="112"/>
        <v>0</v>
      </c>
      <c r="M317" s="328"/>
      <c r="N317" s="314">
        <f t="shared" si="123"/>
        <v>0</v>
      </c>
      <c r="O317" s="329">
        <v>46130</v>
      </c>
      <c r="P317" s="318">
        <f t="shared" si="121"/>
        <v>46130</v>
      </c>
      <c r="Q317" s="329"/>
      <c r="R317" s="318">
        <f t="shared" si="117"/>
        <v>46130</v>
      </c>
      <c r="S317" s="335"/>
      <c r="T317" s="314">
        <f t="shared" si="114"/>
        <v>46130</v>
      </c>
      <c r="U317" s="318"/>
      <c r="V317" s="314">
        <f t="shared" si="115"/>
        <v>46130</v>
      </c>
      <c r="W317" s="330"/>
      <c r="X317" s="314">
        <f t="shared" si="119"/>
        <v>46130</v>
      </c>
      <c r="Y317" s="328"/>
      <c r="Z317" s="314">
        <f t="shared" si="125"/>
        <v>46130</v>
      </c>
      <c r="AA317" s="330"/>
      <c r="AB317" s="318">
        <f t="shared" si="126"/>
        <v>46130</v>
      </c>
      <c r="AC317" s="314">
        <f t="shared" si="111"/>
        <v>100</v>
      </c>
      <c r="AD317" s="402"/>
    </row>
    <row r="318" spans="1:30">
      <c r="A318" s="487"/>
      <c r="B318" s="545" t="s">
        <v>689</v>
      </c>
      <c r="C318" s="487" t="s">
        <v>24</v>
      </c>
      <c r="D318" s="328">
        <v>65</v>
      </c>
      <c r="E318" s="330"/>
      <c r="F318" s="314">
        <f t="shared" si="120"/>
        <v>0</v>
      </c>
      <c r="G318" s="330"/>
      <c r="H318" s="314">
        <f t="shared" si="124"/>
        <v>0</v>
      </c>
      <c r="I318" s="330"/>
      <c r="J318" s="314">
        <f t="shared" si="122"/>
        <v>0</v>
      </c>
      <c r="K318" s="330"/>
      <c r="L318" s="314">
        <f t="shared" si="112"/>
        <v>0</v>
      </c>
      <c r="M318" s="328"/>
      <c r="N318" s="314">
        <f t="shared" si="123"/>
        <v>0</v>
      </c>
      <c r="O318" s="329">
        <v>65</v>
      </c>
      <c r="P318" s="318">
        <f t="shared" si="121"/>
        <v>65</v>
      </c>
      <c r="Q318" s="330"/>
      <c r="R318" s="318">
        <f t="shared" si="117"/>
        <v>65</v>
      </c>
      <c r="S318" s="329"/>
      <c r="T318" s="314">
        <f t="shared" si="114"/>
        <v>65</v>
      </c>
      <c r="U318" s="314"/>
      <c r="V318" s="314">
        <f t="shared" si="115"/>
        <v>65</v>
      </c>
      <c r="W318" s="330"/>
      <c r="X318" s="314">
        <f t="shared" ref="X318:X326" si="127">IF(LEN($C318)=0," ",V318+W318)</f>
        <v>65</v>
      </c>
      <c r="Y318" s="328"/>
      <c r="Z318" s="314">
        <f t="shared" si="125"/>
        <v>65</v>
      </c>
      <c r="AA318" s="330"/>
      <c r="AB318" s="318">
        <f t="shared" si="126"/>
        <v>65</v>
      </c>
      <c r="AC318" s="314">
        <f t="shared" si="111"/>
        <v>100</v>
      </c>
      <c r="AD318" s="399"/>
    </row>
    <row r="319" spans="1:30">
      <c r="A319" s="487"/>
      <c r="B319" s="545" t="s">
        <v>117</v>
      </c>
      <c r="C319" s="487" t="s">
        <v>55</v>
      </c>
      <c r="D319" s="328"/>
      <c r="E319" s="330"/>
      <c r="F319" s="314">
        <f t="shared" si="120"/>
        <v>0</v>
      </c>
      <c r="G319" s="330"/>
      <c r="H319" s="314">
        <f t="shared" si="124"/>
        <v>0</v>
      </c>
      <c r="I319" s="330"/>
      <c r="J319" s="314">
        <f t="shared" si="122"/>
        <v>0</v>
      </c>
      <c r="K319" s="330"/>
      <c r="L319" s="314">
        <f t="shared" si="112"/>
        <v>0</v>
      </c>
      <c r="M319" s="328"/>
      <c r="N319" s="314">
        <f t="shared" si="123"/>
        <v>0</v>
      </c>
      <c r="O319" s="329"/>
      <c r="P319" s="318">
        <f t="shared" si="121"/>
        <v>0</v>
      </c>
      <c r="Q319" s="330"/>
      <c r="R319" s="314">
        <f t="shared" si="117"/>
        <v>0</v>
      </c>
      <c r="S319" s="329"/>
      <c r="T319" s="314">
        <f t="shared" si="114"/>
        <v>0</v>
      </c>
      <c r="U319" s="314"/>
      <c r="V319" s="314">
        <f t="shared" si="115"/>
        <v>0</v>
      </c>
      <c r="W319" s="330"/>
      <c r="X319" s="314">
        <f t="shared" si="127"/>
        <v>0</v>
      </c>
      <c r="Y319" s="328"/>
      <c r="Z319" s="314">
        <f t="shared" si="125"/>
        <v>0</v>
      </c>
      <c r="AA319" s="330"/>
      <c r="AB319" s="318">
        <f t="shared" si="126"/>
        <v>0</v>
      </c>
      <c r="AC319" s="314"/>
      <c r="AD319" s="399"/>
    </row>
    <row r="320" spans="1:30">
      <c r="A320" s="487"/>
      <c r="B320" s="545" t="s">
        <v>118</v>
      </c>
      <c r="C320" s="487" t="s">
        <v>55</v>
      </c>
      <c r="D320" s="335">
        <v>5200</v>
      </c>
      <c r="E320" s="330"/>
      <c r="F320" s="314">
        <f t="shared" si="120"/>
        <v>0</v>
      </c>
      <c r="G320" s="330"/>
      <c r="H320" s="314">
        <f t="shared" si="124"/>
        <v>0</v>
      </c>
      <c r="I320" s="330"/>
      <c r="J320" s="314">
        <f t="shared" si="122"/>
        <v>0</v>
      </c>
      <c r="K320" s="330"/>
      <c r="L320" s="314">
        <f t="shared" si="112"/>
        <v>0</v>
      </c>
      <c r="M320" s="328"/>
      <c r="N320" s="314">
        <f t="shared" si="123"/>
        <v>0</v>
      </c>
      <c r="O320" s="329">
        <v>5200</v>
      </c>
      <c r="P320" s="318">
        <f t="shared" si="121"/>
        <v>5200</v>
      </c>
      <c r="Q320" s="329"/>
      <c r="R320" s="318">
        <f t="shared" si="117"/>
        <v>5200</v>
      </c>
      <c r="S320" s="329"/>
      <c r="T320" s="318">
        <f t="shared" si="114"/>
        <v>5200</v>
      </c>
      <c r="U320" s="318"/>
      <c r="V320" s="314">
        <f t="shared" si="115"/>
        <v>5200</v>
      </c>
      <c r="W320" s="330"/>
      <c r="X320" s="314">
        <f t="shared" si="127"/>
        <v>5200</v>
      </c>
      <c r="Y320" s="328"/>
      <c r="Z320" s="314">
        <f t="shared" si="125"/>
        <v>5200</v>
      </c>
      <c r="AA320" s="330"/>
      <c r="AB320" s="318">
        <f t="shared" si="126"/>
        <v>5200</v>
      </c>
      <c r="AC320" s="314">
        <f t="shared" si="111"/>
        <v>100</v>
      </c>
      <c r="AD320" s="399"/>
    </row>
    <row r="321" spans="1:30">
      <c r="A321" s="487"/>
      <c r="B321" s="545" t="s">
        <v>119</v>
      </c>
      <c r="C321" s="487" t="s">
        <v>55</v>
      </c>
      <c r="D321" s="335">
        <v>40930</v>
      </c>
      <c r="E321" s="330"/>
      <c r="F321" s="314">
        <f t="shared" si="120"/>
        <v>0</v>
      </c>
      <c r="G321" s="330"/>
      <c r="H321" s="314">
        <f t="shared" si="124"/>
        <v>0</v>
      </c>
      <c r="I321" s="330"/>
      <c r="J321" s="314">
        <f t="shared" si="122"/>
        <v>0</v>
      </c>
      <c r="K321" s="330"/>
      <c r="L321" s="314">
        <f t="shared" si="112"/>
        <v>0</v>
      </c>
      <c r="M321" s="328"/>
      <c r="N321" s="314">
        <f t="shared" si="123"/>
        <v>0</v>
      </c>
      <c r="O321" s="329">
        <v>40930</v>
      </c>
      <c r="P321" s="318">
        <f t="shared" si="121"/>
        <v>40930</v>
      </c>
      <c r="Q321" s="329"/>
      <c r="R321" s="318">
        <f t="shared" si="117"/>
        <v>40930</v>
      </c>
      <c r="S321" s="329"/>
      <c r="T321" s="318">
        <f t="shared" si="114"/>
        <v>40930</v>
      </c>
      <c r="U321" s="318"/>
      <c r="V321" s="314">
        <f t="shared" si="115"/>
        <v>40930</v>
      </c>
      <c r="W321" s="330"/>
      <c r="X321" s="314">
        <f t="shared" si="127"/>
        <v>40930</v>
      </c>
      <c r="Y321" s="328"/>
      <c r="Z321" s="314">
        <f t="shared" si="125"/>
        <v>40930</v>
      </c>
      <c r="AA321" s="330"/>
      <c r="AB321" s="318">
        <f t="shared" si="126"/>
        <v>40930</v>
      </c>
      <c r="AC321" s="314">
        <f t="shared" si="111"/>
        <v>100</v>
      </c>
      <c r="AD321" s="399"/>
    </row>
    <row r="322" spans="1:30" s="7" customFormat="1" ht="37.5" customHeight="1">
      <c r="A322" s="456">
        <v>2</v>
      </c>
      <c r="B322" s="503" t="s">
        <v>691</v>
      </c>
      <c r="C322" s="456" t="s">
        <v>55</v>
      </c>
      <c r="D322" s="329">
        <v>44100</v>
      </c>
      <c r="E322" s="330"/>
      <c r="F322" s="314">
        <f t="shared" si="120"/>
        <v>0</v>
      </c>
      <c r="G322" s="330"/>
      <c r="H322" s="314">
        <f t="shared" si="124"/>
        <v>0</v>
      </c>
      <c r="I322" s="330"/>
      <c r="J322" s="314">
        <f t="shared" si="122"/>
        <v>0</v>
      </c>
      <c r="K322" s="330"/>
      <c r="L322" s="314">
        <f t="shared" si="112"/>
        <v>0</v>
      </c>
      <c r="M322" s="328"/>
      <c r="N322" s="314">
        <f t="shared" si="123"/>
        <v>0</v>
      </c>
      <c r="O322" s="329">
        <v>44100</v>
      </c>
      <c r="P322" s="318">
        <f t="shared" si="121"/>
        <v>44100</v>
      </c>
      <c r="Q322" s="329"/>
      <c r="R322" s="318">
        <f t="shared" si="117"/>
        <v>44100</v>
      </c>
      <c r="S322" s="329"/>
      <c r="T322" s="318">
        <f t="shared" si="114"/>
        <v>44100</v>
      </c>
      <c r="U322" s="318"/>
      <c r="V322" s="314">
        <f t="shared" si="115"/>
        <v>44100</v>
      </c>
      <c r="W322" s="330"/>
      <c r="X322" s="314">
        <f t="shared" si="127"/>
        <v>44100</v>
      </c>
      <c r="Y322" s="328"/>
      <c r="Z322" s="314">
        <f t="shared" si="125"/>
        <v>44100</v>
      </c>
      <c r="AA322" s="330"/>
      <c r="AB322" s="318">
        <f t="shared" si="126"/>
        <v>44100</v>
      </c>
      <c r="AC322" s="314">
        <f t="shared" si="111"/>
        <v>100</v>
      </c>
      <c r="AD322" s="402"/>
    </row>
    <row r="323" spans="1:30" s="412" customFormat="1">
      <c r="A323" s="439"/>
      <c r="B323" s="511" t="s">
        <v>695</v>
      </c>
      <c r="C323" s="439"/>
      <c r="D323" s="335">
        <v>100</v>
      </c>
      <c r="E323" s="330"/>
      <c r="F323" s="314" t="str">
        <f t="shared" si="120"/>
        <v xml:space="preserve"> </v>
      </c>
      <c r="G323" s="330"/>
      <c r="H323" s="314" t="str">
        <f t="shared" si="124"/>
        <v xml:space="preserve"> </v>
      </c>
      <c r="I323" s="330"/>
      <c r="J323" s="314" t="str">
        <f t="shared" si="122"/>
        <v xml:space="preserve"> </v>
      </c>
      <c r="K323" s="330"/>
      <c r="L323" s="314" t="str">
        <f t="shared" si="112"/>
        <v xml:space="preserve"> </v>
      </c>
      <c r="M323" s="328"/>
      <c r="N323" s="314" t="str">
        <f t="shared" si="123"/>
        <v xml:space="preserve"> </v>
      </c>
      <c r="O323" s="330"/>
      <c r="P323" s="314" t="str">
        <f t="shared" si="121"/>
        <v xml:space="preserve"> </v>
      </c>
      <c r="Q323" s="330"/>
      <c r="R323" s="314" t="str">
        <f t="shared" si="117"/>
        <v xml:space="preserve"> </v>
      </c>
      <c r="S323" s="329"/>
      <c r="T323" s="314" t="str">
        <f t="shared" si="114"/>
        <v xml:space="preserve"> </v>
      </c>
      <c r="U323" s="314"/>
      <c r="V323" s="314" t="str">
        <f t="shared" si="115"/>
        <v xml:space="preserve"> </v>
      </c>
      <c r="W323" s="330"/>
      <c r="X323" s="314" t="str">
        <f t="shared" si="127"/>
        <v xml:space="preserve"> </v>
      </c>
      <c r="Y323" s="328"/>
      <c r="Z323" s="314" t="str">
        <f t="shared" si="125"/>
        <v xml:space="preserve"> </v>
      </c>
      <c r="AA323" s="330"/>
      <c r="AB323" s="314" t="str">
        <f t="shared" si="126"/>
        <v xml:space="preserve"> </v>
      </c>
      <c r="AC323" s="314"/>
      <c r="AD323" s="411"/>
    </row>
    <row r="324" spans="1:30" s="412" customFormat="1">
      <c r="A324" s="439"/>
      <c r="B324" s="511" t="s">
        <v>693</v>
      </c>
      <c r="C324" s="439" t="s">
        <v>24</v>
      </c>
      <c r="D324" s="334">
        <v>74</v>
      </c>
      <c r="E324" s="330"/>
      <c r="F324" s="314">
        <f t="shared" si="120"/>
        <v>0</v>
      </c>
      <c r="G324" s="330"/>
      <c r="H324" s="314">
        <f t="shared" si="124"/>
        <v>0</v>
      </c>
      <c r="I324" s="330"/>
      <c r="J324" s="314">
        <f t="shared" si="122"/>
        <v>0</v>
      </c>
      <c r="K324" s="330"/>
      <c r="L324" s="314">
        <f t="shared" si="112"/>
        <v>0</v>
      </c>
      <c r="M324" s="328"/>
      <c r="N324" s="314">
        <f t="shared" si="123"/>
        <v>0</v>
      </c>
      <c r="O324" s="330"/>
      <c r="P324" s="314">
        <f t="shared" si="121"/>
        <v>0</v>
      </c>
      <c r="Q324" s="330"/>
      <c r="R324" s="314">
        <f t="shared" si="117"/>
        <v>0</v>
      </c>
      <c r="S324" s="329"/>
      <c r="T324" s="314">
        <f t="shared" si="114"/>
        <v>0</v>
      </c>
      <c r="U324" s="314"/>
      <c r="V324" s="314">
        <f t="shared" si="115"/>
        <v>0</v>
      </c>
      <c r="W324" s="330"/>
      <c r="X324" s="314">
        <f t="shared" si="127"/>
        <v>0</v>
      </c>
      <c r="Y324" s="328"/>
      <c r="Z324" s="314">
        <f t="shared" si="125"/>
        <v>0</v>
      </c>
      <c r="AA324" s="330"/>
      <c r="AB324" s="314">
        <f t="shared" si="126"/>
        <v>0</v>
      </c>
      <c r="AC324" s="314">
        <f t="shared" ref="AC324:AC384" si="128">+AB324/D324*100</f>
        <v>0</v>
      </c>
      <c r="AD324" s="411"/>
    </row>
    <row r="325" spans="1:30" s="412" customFormat="1">
      <c r="A325" s="439"/>
      <c r="B325" s="511" t="s">
        <v>694</v>
      </c>
      <c r="C325" s="439" t="s">
        <v>24</v>
      </c>
      <c r="D325" s="334">
        <v>11.5</v>
      </c>
      <c r="E325" s="330"/>
      <c r="F325" s="314">
        <f t="shared" si="120"/>
        <v>0</v>
      </c>
      <c r="G325" s="330"/>
      <c r="H325" s="314">
        <f t="shared" si="124"/>
        <v>0</v>
      </c>
      <c r="I325" s="330"/>
      <c r="J325" s="314">
        <f t="shared" si="122"/>
        <v>0</v>
      </c>
      <c r="K325" s="330"/>
      <c r="L325" s="314">
        <f t="shared" si="112"/>
        <v>0</v>
      </c>
      <c r="M325" s="328"/>
      <c r="N325" s="314">
        <f t="shared" si="123"/>
        <v>0</v>
      </c>
      <c r="O325" s="330"/>
      <c r="P325" s="314">
        <f t="shared" si="121"/>
        <v>0</v>
      </c>
      <c r="Q325" s="330"/>
      <c r="R325" s="314">
        <f t="shared" si="117"/>
        <v>0</v>
      </c>
      <c r="S325" s="340"/>
      <c r="T325" s="314">
        <f t="shared" si="114"/>
        <v>0</v>
      </c>
      <c r="U325" s="314"/>
      <c r="V325" s="314">
        <f t="shared" si="115"/>
        <v>0</v>
      </c>
      <c r="W325" s="330"/>
      <c r="X325" s="314">
        <f t="shared" si="127"/>
        <v>0</v>
      </c>
      <c r="Y325" s="328"/>
      <c r="Z325" s="314">
        <f t="shared" si="125"/>
        <v>0</v>
      </c>
      <c r="AA325" s="330"/>
      <c r="AB325" s="314">
        <f t="shared" si="126"/>
        <v>0</v>
      </c>
      <c r="AC325" s="314">
        <f t="shared" si="128"/>
        <v>0</v>
      </c>
      <c r="AD325" s="411"/>
    </row>
    <row r="326" spans="1:30" s="412" customFormat="1" ht="19.5" customHeight="1">
      <c r="A326" s="439"/>
      <c r="B326" s="511" t="s">
        <v>692</v>
      </c>
      <c r="C326" s="439" t="s">
        <v>24</v>
      </c>
      <c r="D326" s="334">
        <v>14.5</v>
      </c>
      <c r="E326" s="330"/>
      <c r="F326" s="314">
        <f t="shared" si="120"/>
        <v>0</v>
      </c>
      <c r="G326" s="330"/>
      <c r="H326" s="314">
        <f t="shared" si="124"/>
        <v>0</v>
      </c>
      <c r="I326" s="330"/>
      <c r="J326" s="314">
        <f t="shared" si="122"/>
        <v>0</v>
      </c>
      <c r="K326" s="330"/>
      <c r="L326" s="314">
        <f t="shared" si="112"/>
        <v>0</v>
      </c>
      <c r="M326" s="328"/>
      <c r="N326" s="314">
        <f t="shared" si="123"/>
        <v>0</v>
      </c>
      <c r="O326" s="330"/>
      <c r="P326" s="314">
        <f t="shared" si="121"/>
        <v>0</v>
      </c>
      <c r="Q326" s="330"/>
      <c r="R326" s="314">
        <f t="shared" si="117"/>
        <v>0</v>
      </c>
      <c r="S326" s="340"/>
      <c r="T326" s="314">
        <f t="shared" si="114"/>
        <v>0</v>
      </c>
      <c r="U326" s="314"/>
      <c r="V326" s="314">
        <f t="shared" si="115"/>
        <v>0</v>
      </c>
      <c r="W326" s="330"/>
      <c r="X326" s="314">
        <f t="shared" si="127"/>
        <v>0</v>
      </c>
      <c r="Y326" s="328"/>
      <c r="Z326" s="314">
        <f t="shared" si="125"/>
        <v>0</v>
      </c>
      <c r="AA326" s="330"/>
      <c r="AB326" s="314">
        <f t="shared" si="126"/>
        <v>0</v>
      </c>
      <c r="AC326" s="314">
        <f t="shared" si="128"/>
        <v>0</v>
      </c>
      <c r="AD326" s="411"/>
    </row>
    <row r="327" spans="1:30" s="7" customFormat="1" ht="37.5">
      <c r="A327" s="456">
        <v>3</v>
      </c>
      <c r="B327" s="503" t="s">
        <v>696</v>
      </c>
      <c r="C327" s="456" t="s">
        <v>24</v>
      </c>
      <c r="D327" s="330">
        <v>81</v>
      </c>
      <c r="E327" s="330"/>
      <c r="F327" s="314">
        <f t="shared" si="120"/>
        <v>0</v>
      </c>
      <c r="G327" s="330"/>
      <c r="H327" s="314">
        <f t="shared" si="124"/>
        <v>0</v>
      </c>
      <c r="I327" s="330"/>
      <c r="J327" s="314">
        <f t="shared" si="122"/>
        <v>0</v>
      </c>
      <c r="K327" s="330"/>
      <c r="L327" s="314">
        <f t="shared" si="112"/>
        <v>0</v>
      </c>
      <c r="M327" s="328"/>
      <c r="N327" s="314">
        <f t="shared" si="123"/>
        <v>0</v>
      </c>
      <c r="O327" s="330"/>
      <c r="P327" s="314">
        <f t="shared" si="121"/>
        <v>0</v>
      </c>
      <c r="Q327" s="330"/>
      <c r="R327" s="314">
        <f t="shared" si="117"/>
        <v>0</v>
      </c>
      <c r="S327" s="329"/>
      <c r="T327" s="314">
        <f t="shared" si="114"/>
        <v>0</v>
      </c>
      <c r="U327" s="314"/>
      <c r="V327" s="314">
        <f t="shared" si="115"/>
        <v>0</v>
      </c>
      <c r="W327" s="330"/>
      <c r="X327" s="314"/>
      <c r="Y327" s="328"/>
      <c r="Z327" s="314">
        <f t="shared" si="125"/>
        <v>0</v>
      </c>
      <c r="AA327" s="330"/>
      <c r="AB327" s="314">
        <f t="shared" si="126"/>
        <v>0</v>
      </c>
      <c r="AC327" s="314">
        <f t="shared" si="128"/>
        <v>0</v>
      </c>
      <c r="AD327" s="402"/>
    </row>
    <row r="328" spans="1:30" s="7" customFormat="1">
      <c r="A328" s="456">
        <v>4</v>
      </c>
      <c r="B328" s="503" t="s">
        <v>352</v>
      </c>
      <c r="C328" s="456" t="s">
        <v>55</v>
      </c>
      <c r="D328" s="329">
        <v>1360</v>
      </c>
      <c r="E328" s="330"/>
      <c r="F328" s="314">
        <f t="shared" si="120"/>
        <v>0</v>
      </c>
      <c r="G328" s="330"/>
      <c r="H328" s="314">
        <f t="shared" si="124"/>
        <v>0</v>
      </c>
      <c r="I328" s="330"/>
      <c r="J328" s="314">
        <f t="shared" si="122"/>
        <v>0</v>
      </c>
      <c r="K328" s="330"/>
      <c r="L328" s="314">
        <f t="shared" si="112"/>
        <v>0</v>
      </c>
      <c r="M328" s="328"/>
      <c r="N328" s="314">
        <f t="shared" si="123"/>
        <v>0</v>
      </c>
      <c r="O328" s="329">
        <v>985</v>
      </c>
      <c r="P328" s="318">
        <f t="shared" si="121"/>
        <v>985</v>
      </c>
      <c r="Q328" s="329"/>
      <c r="R328" s="318">
        <f t="shared" si="117"/>
        <v>985</v>
      </c>
      <c r="S328" s="329"/>
      <c r="T328" s="318">
        <f t="shared" si="114"/>
        <v>985</v>
      </c>
      <c r="U328" s="318"/>
      <c r="V328" s="318">
        <f t="shared" si="115"/>
        <v>985</v>
      </c>
      <c r="W328" s="329">
        <f>1035-985</f>
        <v>50</v>
      </c>
      <c r="X328" s="318">
        <f>IF(LEN($C328)=0," ",V328+W328)</f>
        <v>1035</v>
      </c>
      <c r="Y328" s="335"/>
      <c r="Z328" s="318">
        <f t="shared" si="125"/>
        <v>1035</v>
      </c>
      <c r="AA328" s="329"/>
      <c r="AB328" s="318">
        <f t="shared" si="126"/>
        <v>1035</v>
      </c>
      <c r="AC328" s="314">
        <f t="shared" si="128"/>
        <v>76.10294117647058</v>
      </c>
      <c r="AD328" s="402"/>
    </row>
    <row r="329" spans="1:30" s="412" customFormat="1">
      <c r="A329" s="439"/>
      <c r="B329" s="533" t="s">
        <v>584</v>
      </c>
      <c r="C329" s="439" t="s">
        <v>55</v>
      </c>
      <c r="D329" s="335">
        <v>860</v>
      </c>
      <c r="E329" s="330"/>
      <c r="F329" s="314">
        <f t="shared" si="120"/>
        <v>0</v>
      </c>
      <c r="G329" s="330"/>
      <c r="H329" s="314">
        <f t="shared" si="124"/>
        <v>0</v>
      </c>
      <c r="I329" s="330"/>
      <c r="J329" s="314">
        <f t="shared" si="122"/>
        <v>0</v>
      </c>
      <c r="K329" s="330"/>
      <c r="L329" s="314">
        <f t="shared" si="112"/>
        <v>0</v>
      </c>
      <c r="M329" s="328"/>
      <c r="N329" s="314">
        <f t="shared" si="123"/>
        <v>0</v>
      </c>
      <c r="O329" s="330"/>
      <c r="P329" s="314">
        <f t="shared" si="121"/>
        <v>0</v>
      </c>
      <c r="Q329" s="329"/>
      <c r="R329" s="318">
        <f t="shared" si="117"/>
        <v>0</v>
      </c>
      <c r="S329" s="329"/>
      <c r="T329" s="314">
        <f t="shared" si="114"/>
        <v>0</v>
      </c>
      <c r="U329" s="314"/>
      <c r="V329" s="314">
        <f t="shared" si="115"/>
        <v>0</v>
      </c>
      <c r="W329" s="330"/>
      <c r="X329" s="314">
        <f>IF(LEN($C329)=0," ",V329+W329)</f>
        <v>0</v>
      </c>
      <c r="Y329" s="328"/>
      <c r="Z329" s="314">
        <f t="shared" si="125"/>
        <v>0</v>
      </c>
      <c r="AA329" s="330"/>
      <c r="AB329" s="314">
        <f t="shared" si="126"/>
        <v>0</v>
      </c>
      <c r="AC329" s="314">
        <f t="shared" si="128"/>
        <v>0</v>
      </c>
      <c r="AD329" s="411"/>
    </row>
    <row r="330" spans="1:30" s="7" customFormat="1">
      <c r="A330" s="456">
        <v>5</v>
      </c>
      <c r="B330" s="503" t="s">
        <v>917</v>
      </c>
      <c r="C330" s="456" t="s">
        <v>55</v>
      </c>
      <c r="D330" s="340">
        <v>1.7</v>
      </c>
      <c r="E330" s="330"/>
      <c r="F330" s="314">
        <f t="shared" si="120"/>
        <v>0</v>
      </c>
      <c r="G330" s="330"/>
      <c r="H330" s="314">
        <f t="shared" si="124"/>
        <v>0</v>
      </c>
      <c r="I330" s="330"/>
      <c r="J330" s="314">
        <f t="shared" si="122"/>
        <v>0</v>
      </c>
      <c r="K330" s="330"/>
      <c r="L330" s="314">
        <f t="shared" si="112"/>
        <v>0</v>
      </c>
      <c r="M330" s="328"/>
      <c r="N330" s="314">
        <f t="shared" si="123"/>
        <v>0</v>
      </c>
      <c r="O330" s="330"/>
      <c r="P330" s="314">
        <f t="shared" si="121"/>
        <v>0</v>
      </c>
      <c r="Q330" s="330"/>
      <c r="R330" s="318">
        <f t="shared" si="117"/>
        <v>0</v>
      </c>
      <c r="S330" s="329"/>
      <c r="T330" s="314">
        <f t="shared" si="114"/>
        <v>0</v>
      </c>
      <c r="U330" s="316"/>
      <c r="V330" s="314">
        <f t="shared" si="115"/>
        <v>0</v>
      </c>
      <c r="W330" s="330"/>
      <c r="X330" s="314">
        <f t="shared" ref="X330:X379" si="129">IF(LEN($C330)=0," ",V330+W330)</f>
        <v>0</v>
      </c>
      <c r="Y330" s="328"/>
      <c r="Z330" s="314">
        <f t="shared" si="125"/>
        <v>0</v>
      </c>
      <c r="AA330" s="330"/>
      <c r="AB330" s="314">
        <f t="shared" si="126"/>
        <v>0</v>
      </c>
      <c r="AC330" s="314">
        <f t="shared" si="128"/>
        <v>0</v>
      </c>
      <c r="AD330" s="402"/>
    </row>
    <row r="331" spans="1:30" s="412" customFormat="1" ht="37.5">
      <c r="A331" s="439"/>
      <c r="B331" s="533" t="s">
        <v>918</v>
      </c>
      <c r="C331" s="439" t="s">
        <v>55</v>
      </c>
      <c r="D331" s="338">
        <v>1.2</v>
      </c>
      <c r="E331" s="330"/>
      <c r="F331" s="314">
        <f t="shared" si="120"/>
        <v>0</v>
      </c>
      <c r="G331" s="330"/>
      <c r="H331" s="314">
        <f t="shared" si="124"/>
        <v>0</v>
      </c>
      <c r="I331" s="330"/>
      <c r="J331" s="314">
        <f t="shared" si="122"/>
        <v>0</v>
      </c>
      <c r="K331" s="330"/>
      <c r="L331" s="314">
        <f t="shared" si="112"/>
        <v>0</v>
      </c>
      <c r="M331" s="328"/>
      <c r="N331" s="314">
        <f t="shared" si="123"/>
        <v>0</v>
      </c>
      <c r="O331" s="330"/>
      <c r="P331" s="314">
        <f t="shared" si="121"/>
        <v>0</v>
      </c>
      <c r="Q331" s="330"/>
      <c r="R331" s="318">
        <f t="shared" si="117"/>
        <v>0</v>
      </c>
      <c r="S331" s="329"/>
      <c r="T331" s="314">
        <f t="shared" si="114"/>
        <v>0</v>
      </c>
      <c r="U331" s="314"/>
      <c r="V331" s="314">
        <f t="shared" si="115"/>
        <v>0</v>
      </c>
      <c r="W331" s="330"/>
      <c r="X331" s="314">
        <f t="shared" si="129"/>
        <v>0</v>
      </c>
      <c r="Y331" s="328"/>
      <c r="Z331" s="314">
        <f t="shared" si="125"/>
        <v>0</v>
      </c>
      <c r="AA331" s="330"/>
      <c r="AB331" s="314">
        <f t="shared" si="126"/>
        <v>0</v>
      </c>
      <c r="AC331" s="314">
        <f t="shared" si="128"/>
        <v>0</v>
      </c>
      <c r="AD331" s="411"/>
    </row>
    <row r="332" spans="1:30" s="7" customFormat="1">
      <c r="A332" s="456">
        <v>6</v>
      </c>
      <c r="B332" s="503" t="s">
        <v>919</v>
      </c>
      <c r="C332" s="456" t="s">
        <v>55</v>
      </c>
      <c r="D332" s="340"/>
      <c r="E332" s="330"/>
      <c r="F332" s="314">
        <f t="shared" si="120"/>
        <v>0</v>
      </c>
      <c r="G332" s="330"/>
      <c r="H332" s="314">
        <f t="shared" si="124"/>
        <v>0</v>
      </c>
      <c r="I332" s="330"/>
      <c r="J332" s="314">
        <f t="shared" si="122"/>
        <v>0</v>
      </c>
      <c r="K332" s="330"/>
      <c r="L332" s="314">
        <f t="shared" si="112"/>
        <v>0</v>
      </c>
      <c r="M332" s="328"/>
      <c r="N332" s="314">
        <f t="shared" si="123"/>
        <v>0</v>
      </c>
      <c r="O332" s="330"/>
      <c r="P332" s="314">
        <f t="shared" si="121"/>
        <v>0</v>
      </c>
      <c r="Q332" s="330"/>
      <c r="R332" s="318">
        <f t="shared" si="117"/>
        <v>0</v>
      </c>
      <c r="S332" s="329"/>
      <c r="T332" s="314">
        <f t="shared" si="114"/>
        <v>0</v>
      </c>
      <c r="U332" s="316"/>
      <c r="V332" s="314">
        <f t="shared" si="115"/>
        <v>0</v>
      </c>
      <c r="W332" s="330"/>
      <c r="X332" s="314">
        <f t="shared" si="129"/>
        <v>0</v>
      </c>
      <c r="Y332" s="328"/>
      <c r="Z332" s="314">
        <f t="shared" si="125"/>
        <v>0</v>
      </c>
      <c r="AA332" s="330"/>
      <c r="AB332" s="314">
        <f t="shared" si="126"/>
        <v>0</v>
      </c>
      <c r="AC332" s="314"/>
      <c r="AD332" s="402"/>
    </row>
    <row r="333" spans="1:30" s="412" customFormat="1" ht="37.5">
      <c r="A333" s="439"/>
      <c r="B333" s="533" t="s">
        <v>920</v>
      </c>
      <c r="C333" s="439" t="s">
        <v>55</v>
      </c>
      <c r="D333" s="338"/>
      <c r="E333" s="330"/>
      <c r="F333" s="314">
        <f t="shared" si="120"/>
        <v>0</v>
      </c>
      <c r="G333" s="330"/>
      <c r="H333" s="314">
        <f t="shared" si="124"/>
        <v>0</v>
      </c>
      <c r="I333" s="330"/>
      <c r="J333" s="314">
        <f t="shared" si="122"/>
        <v>0</v>
      </c>
      <c r="K333" s="330"/>
      <c r="L333" s="314">
        <f t="shared" si="112"/>
        <v>0</v>
      </c>
      <c r="M333" s="335"/>
      <c r="N333" s="318">
        <f t="shared" si="123"/>
        <v>0</v>
      </c>
      <c r="O333" s="330"/>
      <c r="P333" s="314">
        <f t="shared" si="121"/>
        <v>0</v>
      </c>
      <c r="Q333" s="330"/>
      <c r="R333" s="318">
        <f t="shared" si="117"/>
        <v>0</v>
      </c>
      <c r="S333" s="329"/>
      <c r="T333" s="314">
        <f t="shared" si="114"/>
        <v>0</v>
      </c>
      <c r="U333" s="314"/>
      <c r="V333" s="314">
        <f t="shared" si="115"/>
        <v>0</v>
      </c>
      <c r="W333" s="330"/>
      <c r="X333" s="314">
        <f t="shared" si="129"/>
        <v>0</v>
      </c>
      <c r="Y333" s="328"/>
      <c r="Z333" s="314">
        <f t="shared" si="125"/>
        <v>0</v>
      </c>
      <c r="AA333" s="330"/>
      <c r="AB333" s="314">
        <f t="shared" si="126"/>
        <v>0</v>
      </c>
      <c r="AC333" s="314"/>
      <c r="AD333" s="411"/>
    </row>
    <row r="334" spans="1:30" ht="37.5">
      <c r="A334" s="456">
        <v>7</v>
      </c>
      <c r="B334" s="503" t="s">
        <v>895</v>
      </c>
      <c r="C334" s="456" t="s">
        <v>55</v>
      </c>
      <c r="D334" s="331">
        <v>25</v>
      </c>
      <c r="E334" s="330"/>
      <c r="F334" s="314">
        <f t="shared" si="120"/>
        <v>0</v>
      </c>
      <c r="G334" s="330">
        <v>14</v>
      </c>
      <c r="H334" s="314">
        <f t="shared" si="124"/>
        <v>14</v>
      </c>
      <c r="I334" s="330"/>
      <c r="J334" s="314">
        <f t="shared" si="122"/>
        <v>14</v>
      </c>
      <c r="K334" s="330"/>
      <c r="L334" s="314">
        <f t="shared" si="112"/>
        <v>14</v>
      </c>
      <c r="M334" s="335">
        <v>24</v>
      </c>
      <c r="N334" s="318">
        <f t="shared" si="123"/>
        <v>38</v>
      </c>
      <c r="O334" s="329">
        <v>-6</v>
      </c>
      <c r="P334" s="318">
        <f t="shared" si="121"/>
        <v>32</v>
      </c>
      <c r="Q334" s="340">
        <v>6</v>
      </c>
      <c r="R334" s="318">
        <f t="shared" si="117"/>
        <v>38</v>
      </c>
      <c r="S334" s="329"/>
      <c r="T334" s="318">
        <f t="shared" si="114"/>
        <v>38</v>
      </c>
      <c r="U334" s="314"/>
      <c r="V334" s="314">
        <f t="shared" si="115"/>
        <v>38</v>
      </c>
      <c r="W334" s="330"/>
      <c r="X334" s="314">
        <f t="shared" si="129"/>
        <v>38</v>
      </c>
      <c r="Y334" s="328"/>
      <c r="Z334" s="314">
        <f t="shared" si="125"/>
        <v>38</v>
      </c>
      <c r="AA334" s="330"/>
      <c r="AB334" s="318">
        <f t="shared" si="126"/>
        <v>38</v>
      </c>
      <c r="AC334" s="314">
        <f t="shared" si="128"/>
        <v>152</v>
      </c>
      <c r="AD334" s="399"/>
    </row>
    <row r="335" spans="1:30">
      <c r="A335" s="439"/>
      <c r="B335" s="533" t="s">
        <v>77</v>
      </c>
      <c r="C335" s="439" t="s">
        <v>55</v>
      </c>
      <c r="D335" s="335">
        <v>25</v>
      </c>
      <c r="E335" s="330"/>
      <c r="F335" s="314">
        <f t="shared" si="120"/>
        <v>0</v>
      </c>
      <c r="G335" s="330">
        <v>14</v>
      </c>
      <c r="H335" s="314">
        <f t="shared" si="124"/>
        <v>14</v>
      </c>
      <c r="I335" s="330"/>
      <c r="J335" s="314">
        <f t="shared" si="122"/>
        <v>14</v>
      </c>
      <c r="K335" s="330"/>
      <c r="L335" s="314">
        <f t="shared" si="112"/>
        <v>14</v>
      </c>
      <c r="M335" s="335">
        <v>24</v>
      </c>
      <c r="N335" s="318">
        <f t="shared" si="123"/>
        <v>38</v>
      </c>
      <c r="O335" s="329">
        <v>-6</v>
      </c>
      <c r="P335" s="318">
        <f t="shared" si="121"/>
        <v>32</v>
      </c>
      <c r="Q335" s="340">
        <v>6</v>
      </c>
      <c r="R335" s="318">
        <f t="shared" si="117"/>
        <v>38</v>
      </c>
      <c r="S335" s="329"/>
      <c r="T335" s="318">
        <f t="shared" si="114"/>
        <v>38</v>
      </c>
      <c r="U335" s="314"/>
      <c r="V335" s="314">
        <f t="shared" si="115"/>
        <v>38</v>
      </c>
      <c r="W335" s="330"/>
      <c r="X335" s="314">
        <f t="shared" si="129"/>
        <v>38</v>
      </c>
      <c r="Y335" s="328"/>
      <c r="Z335" s="314">
        <f t="shared" si="125"/>
        <v>38</v>
      </c>
      <c r="AA335" s="330"/>
      <c r="AB335" s="318">
        <f t="shared" si="126"/>
        <v>38</v>
      </c>
      <c r="AC335" s="314">
        <f t="shared" si="128"/>
        <v>152</v>
      </c>
      <c r="AD335" s="399"/>
    </row>
    <row r="336" spans="1:30">
      <c r="A336" s="456" t="s">
        <v>191</v>
      </c>
      <c r="B336" s="503" t="str">
        <f>UPPER("Đào tạo nghề mới trong năm")</f>
        <v>ĐÀO TẠO NGHỀ MỚI TRONG NĂM</v>
      </c>
      <c r="C336" s="456"/>
      <c r="D336" s="335"/>
      <c r="E336" s="330"/>
      <c r="F336" s="314" t="str">
        <f t="shared" si="120"/>
        <v xml:space="preserve"> </v>
      </c>
      <c r="G336" s="330"/>
      <c r="H336" s="314" t="str">
        <f t="shared" si="124"/>
        <v xml:space="preserve"> </v>
      </c>
      <c r="I336" s="330"/>
      <c r="J336" s="314" t="str">
        <f t="shared" si="122"/>
        <v xml:space="preserve"> </v>
      </c>
      <c r="K336" s="330"/>
      <c r="L336" s="314" t="str">
        <f t="shared" si="112"/>
        <v xml:space="preserve"> </v>
      </c>
      <c r="M336" s="335"/>
      <c r="N336" s="318" t="str">
        <f t="shared" si="123"/>
        <v xml:space="preserve"> </v>
      </c>
      <c r="O336" s="329"/>
      <c r="P336" s="318" t="str">
        <f t="shared" si="121"/>
        <v xml:space="preserve"> </v>
      </c>
      <c r="Q336" s="330"/>
      <c r="R336" s="318" t="str">
        <f t="shared" si="117"/>
        <v xml:space="preserve"> </v>
      </c>
      <c r="S336" s="330"/>
      <c r="T336" s="318" t="str">
        <f t="shared" si="114"/>
        <v xml:space="preserve"> </v>
      </c>
      <c r="U336" s="314"/>
      <c r="V336" s="314" t="str">
        <f t="shared" si="115"/>
        <v xml:space="preserve"> </v>
      </c>
      <c r="W336" s="330"/>
      <c r="X336" s="314" t="str">
        <f t="shared" si="129"/>
        <v xml:space="preserve"> </v>
      </c>
      <c r="Y336" s="328"/>
      <c r="Z336" s="314" t="str">
        <f t="shared" si="125"/>
        <v xml:space="preserve"> </v>
      </c>
      <c r="AA336" s="330"/>
      <c r="AB336" s="318" t="str">
        <f t="shared" si="126"/>
        <v xml:space="preserve"> </v>
      </c>
      <c r="AC336" s="314"/>
      <c r="AD336" s="399"/>
    </row>
    <row r="337" spans="1:31">
      <c r="A337" s="487"/>
      <c r="B337" s="545" t="s">
        <v>358</v>
      </c>
      <c r="C337" s="487" t="s">
        <v>55</v>
      </c>
      <c r="D337" s="335">
        <v>1100</v>
      </c>
      <c r="E337" s="330"/>
      <c r="F337" s="314">
        <f t="shared" si="120"/>
        <v>0</v>
      </c>
      <c r="G337" s="330"/>
      <c r="H337" s="314">
        <f t="shared" si="124"/>
        <v>0</v>
      </c>
      <c r="I337" s="330"/>
      <c r="J337" s="314">
        <v>140</v>
      </c>
      <c r="K337" s="330">
        <v>50</v>
      </c>
      <c r="L337" s="314">
        <f t="shared" si="112"/>
        <v>190</v>
      </c>
      <c r="M337" s="335">
        <v>270</v>
      </c>
      <c r="N337" s="318">
        <f t="shared" si="123"/>
        <v>460</v>
      </c>
      <c r="O337" s="329">
        <v>105</v>
      </c>
      <c r="P337" s="318">
        <f t="shared" si="121"/>
        <v>565</v>
      </c>
      <c r="Q337" s="330"/>
      <c r="R337" s="318">
        <f t="shared" si="117"/>
        <v>565</v>
      </c>
      <c r="S337" s="335">
        <f>680-565</f>
        <v>115</v>
      </c>
      <c r="T337" s="318">
        <f t="shared" si="114"/>
        <v>680</v>
      </c>
      <c r="U337" s="318">
        <f>990-680</f>
        <v>310</v>
      </c>
      <c r="V337" s="588">
        <f t="shared" si="115"/>
        <v>990</v>
      </c>
      <c r="W337" s="589">
        <f>1035-990</f>
        <v>45</v>
      </c>
      <c r="X337" s="588">
        <f t="shared" si="129"/>
        <v>1035</v>
      </c>
      <c r="Y337" s="590"/>
      <c r="Z337" s="588">
        <f t="shared" si="125"/>
        <v>1035</v>
      </c>
      <c r="AA337" s="589"/>
      <c r="AB337" s="591">
        <f t="shared" si="126"/>
        <v>1035</v>
      </c>
      <c r="AC337" s="588">
        <f t="shared" si="128"/>
        <v>94.090909090909093</v>
      </c>
      <c r="AD337" s="399"/>
    </row>
    <row r="338" spans="1:31" s="412" customFormat="1" ht="37.5">
      <c r="A338" s="487"/>
      <c r="B338" s="509" t="s">
        <v>808</v>
      </c>
      <c r="C338" s="487" t="s">
        <v>55</v>
      </c>
      <c r="D338" s="335">
        <v>1100</v>
      </c>
      <c r="E338" s="330"/>
      <c r="F338" s="314">
        <f t="shared" si="120"/>
        <v>0</v>
      </c>
      <c r="G338" s="330"/>
      <c r="H338" s="314">
        <f t="shared" si="124"/>
        <v>0</v>
      </c>
      <c r="I338" s="330"/>
      <c r="J338" s="314">
        <v>140</v>
      </c>
      <c r="K338" s="330">
        <v>50</v>
      </c>
      <c r="L338" s="314">
        <f t="shared" si="112"/>
        <v>190</v>
      </c>
      <c r="M338" s="335">
        <v>270</v>
      </c>
      <c r="N338" s="318">
        <f t="shared" si="123"/>
        <v>460</v>
      </c>
      <c r="O338" s="329">
        <v>105</v>
      </c>
      <c r="P338" s="318">
        <f t="shared" si="121"/>
        <v>565</v>
      </c>
      <c r="Q338" s="329"/>
      <c r="R338" s="318">
        <f t="shared" si="117"/>
        <v>565</v>
      </c>
      <c r="S338" s="335">
        <v>115</v>
      </c>
      <c r="T338" s="318">
        <f t="shared" si="114"/>
        <v>680</v>
      </c>
      <c r="U338" s="314"/>
      <c r="V338" s="314">
        <f t="shared" si="115"/>
        <v>680</v>
      </c>
      <c r="W338" s="330"/>
      <c r="X338" s="314">
        <f t="shared" si="129"/>
        <v>680</v>
      </c>
      <c r="Y338" s="328"/>
      <c r="Z338" s="314">
        <f t="shared" si="125"/>
        <v>680</v>
      </c>
      <c r="AA338" s="330"/>
      <c r="AB338" s="318">
        <f t="shared" si="126"/>
        <v>680</v>
      </c>
      <c r="AC338" s="314">
        <f t="shared" si="128"/>
        <v>61.818181818181813</v>
      </c>
      <c r="AD338" s="399"/>
    </row>
    <row r="339" spans="1:31">
      <c r="A339" s="487"/>
      <c r="B339" s="545" t="s">
        <v>807</v>
      </c>
      <c r="C339" s="487" t="str">
        <f>+C338</f>
        <v>Người</v>
      </c>
      <c r="D339" s="331"/>
      <c r="E339" s="330"/>
      <c r="F339" s="314">
        <f t="shared" si="120"/>
        <v>0</v>
      </c>
      <c r="G339" s="330"/>
      <c r="H339" s="314">
        <f t="shared" si="124"/>
        <v>0</v>
      </c>
      <c r="I339" s="330"/>
      <c r="J339" s="314">
        <f t="shared" si="122"/>
        <v>0</v>
      </c>
      <c r="K339" s="330"/>
      <c r="L339" s="314">
        <f t="shared" si="112"/>
        <v>0</v>
      </c>
      <c r="M339" s="328"/>
      <c r="N339" s="314">
        <f t="shared" si="123"/>
        <v>0</v>
      </c>
      <c r="O339" s="330"/>
      <c r="P339" s="314">
        <f t="shared" si="121"/>
        <v>0</v>
      </c>
      <c r="Q339" s="330"/>
      <c r="R339" s="318">
        <f t="shared" si="117"/>
        <v>0</v>
      </c>
      <c r="S339" s="330"/>
      <c r="T339" s="314">
        <f t="shared" si="114"/>
        <v>0</v>
      </c>
      <c r="U339" s="314"/>
      <c r="V339" s="314">
        <f t="shared" si="115"/>
        <v>0</v>
      </c>
      <c r="W339" s="330"/>
      <c r="X339" s="314">
        <f t="shared" si="129"/>
        <v>0</v>
      </c>
      <c r="Y339" s="328"/>
      <c r="Z339" s="314">
        <f t="shared" si="125"/>
        <v>0</v>
      </c>
      <c r="AA339" s="330"/>
      <c r="AB339" s="314">
        <f t="shared" si="126"/>
        <v>0</v>
      </c>
      <c r="AC339" s="314"/>
      <c r="AD339" s="399"/>
    </row>
    <row r="340" spans="1:31">
      <c r="A340" s="456" t="s">
        <v>308</v>
      </c>
      <c r="B340" s="503" t="str">
        <f>UPPER("Trật tự an toàn xã hội")</f>
        <v>TRẬT TỰ AN TOÀN XÃ HỘI</v>
      </c>
      <c r="C340" s="456"/>
      <c r="D340" s="335"/>
      <c r="E340" s="330"/>
      <c r="F340" s="314" t="str">
        <f t="shared" si="120"/>
        <v xml:space="preserve"> </v>
      </c>
      <c r="G340" s="330"/>
      <c r="H340" s="314" t="str">
        <f t="shared" si="124"/>
        <v xml:space="preserve"> </v>
      </c>
      <c r="I340" s="330"/>
      <c r="J340" s="314" t="str">
        <f t="shared" si="122"/>
        <v xml:space="preserve"> </v>
      </c>
      <c r="K340" s="330"/>
      <c r="L340" s="314" t="str">
        <f t="shared" si="112"/>
        <v xml:space="preserve"> </v>
      </c>
      <c r="M340" s="328"/>
      <c r="N340" s="314" t="str">
        <f t="shared" si="123"/>
        <v xml:space="preserve"> </v>
      </c>
      <c r="O340" s="330"/>
      <c r="P340" s="314" t="str">
        <f t="shared" si="121"/>
        <v xml:space="preserve"> </v>
      </c>
      <c r="Q340" s="330"/>
      <c r="R340" s="318" t="str">
        <f t="shared" si="117"/>
        <v xml:space="preserve"> </v>
      </c>
      <c r="S340" s="330"/>
      <c r="T340" s="314" t="str">
        <f t="shared" si="114"/>
        <v xml:space="preserve"> </v>
      </c>
      <c r="U340" s="314"/>
      <c r="V340" s="314" t="str">
        <f t="shared" si="115"/>
        <v xml:space="preserve"> </v>
      </c>
      <c r="W340" s="330"/>
      <c r="X340" s="314" t="str">
        <f t="shared" si="129"/>
        <v xml:space="preserve"> </v>
      </c>
      <c r="Y340" s="328"/>
      <c r="Z340" s="314" t="str">
        <f t="shared" si="125"/>
        <v xml:space="preserve"> </v>
      </c>
      <c r="AA340" s="330"/>
      <c r="AB340" s="314" t="str">
        <f t="shared" si="126"/>
        <v xml:space="preserve"> </v>
      </c>
      <c r="AC340" s="314"/>
      <c r="AD340" s="399"/>
    </row>
    <row r="341" spans="1:31">
      <c r="A341" s="487"/>
      <c r="B341" s="545" t="s">
        <v>125</v>
      </c>
      <c r="C341" s="487" t="s">
        <v>55</v>
      </c>
      <c r="D341" s="335">
        <v>20</v>
      </c>
      <c r="E341" s="330"/>
      <c r="F341" s="314">
        <f t="shared" si="120"/>
        <v>0</v>
      </c>
      <c r="G341" s="330"/>
      <c r="H341" s="314">
        <f t="shared" si="124"/>
        <v>0</v>
      </c>
      <c r="I341" s="330"/>
      <c r="J341" s="314">
        <v>6</v>
      </c>
      <c r="K341" s="330">
        <v>6</v>
      </c>
      <c r="L341" s="314">
        <f t="shared" ref="L341:L344" si="130">IF(LEN($C341)=0," ",J341+K341)</f>
        <v>12</v>
      </c>
      <c r="M341" s="335">
        <v>2</v>
      </c>
      <c r="N341" s="318">
        <f t="shared" si="123"/>
        <v>14</v>
      </c>
      <c r="O341" s="329">
        <v>2</v>
      </c>
      <c r="P341" s="318">
        <f t="shared" si="121"/>
        <v>16</v>
      </c>
      <c r="Q341" s="329"/>
      <c r="R341" s="318">
        <f t="shared" ref="R341:R346" si="131">IF(LEN($C341)=0," ",P341+Q341)</f>
        <v>16</v>
      </c>
      <c r="S341" s="329"/>
      <c r="T341" s="318">
        <f t="shared" ref="T341:T345" si="132">IF(LEN($C341)=0," ",R341+S341)</f>
        <v>16</v>
      </c>
      <c r="U341" s="318">
        <v>9</v>
      </c>
      <c r="V341" s="314">
        <f t="shared" ref="V341:V379" si="133">IF(LEN($C341)=0," ",T341+U341)</f>
        <v>25</v>
      </c>
      <c r="W341" s="329">
        <v>8</v>
      </c>
      <c r="X341" s="314">
        <f t="shared" si="129"/>
        <v>33</v>
      </c>
      <c r="Y341" s="335"/>
      <c r="Z341" s="314">
        <f t="shared" si="125"/>
        <v>33</v>
      </c>
      <c r="AA341" s="329"/>
      <c r="AB341" s="318">
        <f t="shared" si="126"/>
        <v>33</v>
      </c>
      <c r="AC341" s="318">
        <f t="shared" si="128"/>
        <v>165</v>
      </c>
      <c r="AD341" s="399"/>
    </row>
    <row r="342" spans="1:31">
      <c r="A342" s="487"/>
      <c r="B342" s="545" t="s">
        <v>126</v>
      </c>
      <c r="C342" s="487" t="s">
        <v>55</v>
      </c>
      <c r="D342" s="335">
        <v>20</v>
      </c>
      <c r="E342" s="330"/>
      <c r="F342" s="314">
        <f t="shared" si="120"/>
        <v>0</v>
      </c>
      <c r="G342" s="330"/>
      <c r="H342" s="314">
        <f t="shared" si="124"/>
        <v>0</v>
      </c>
      <c r="I342" s="330"/>
      <c r="J342" s="314">
        <v>6</v>
      </c>
      <c r="K342" s="330">
        <v>6</v>
      </c>
      <c r="L342" s="314">
        <f t="shared" si="130"/>
        <v>12</v>
      </c>
      <c r="M342" s="335">
        <v>2</v>
      </c>
      <c r="N342" s="318">
        <f t="shared" si="123"/>
        <v>14</v>
      </c>
      <c r="O342" s="329">
        <v>2</v>
      </c>
      <c r="P342" s="318">
        <f t="shared" si="121"/>
        <v>16</v>
      </c>
      <c r="Q342" s="329"/>
      <c r="R342" s="318">
        <f t="shared" si="131"/>
        <v>16</v>
      </c>
      <c r="S342" s="329"/>
      <c r="T342" s="318">
        <f t="shared" si="132"/>
        <v>16</v>
      </c>
      <c r="U342" s="318">
        <v>9</v>
      </c>
      <c r="V342" s="314">
        <f t="shared" si="133"/>
        <v>25</v>
      </c>
      <c r="W342" s="329">
        <v>8</v>
      </c>
      <c r="X342" s="314">
        <f t="shared" si="129"/>
        <v>33</v>
      </c>
      <c r="Y342" s="335"/>
      <c r="Z342" s="314">
        <f t="shared" si="125"/>
        <v>33</v>
      </c>
      <c r="AA342" s="329"/>
      <c r="AB342" s="318">
        <f t="shared" si="126"/>
        <v>33</v>
      </c>
      <c r="AC342" s="318">
        <f t="shared" si="128"/>
        <v>165</v>
      </c>
      <c r="AD342" s="399"/>
      <c r="AE342" s="442"/>
    </row>
    <row r="343" spans="1:31" ht="37.5">
      <c r="A343" s="487"/>
      <c r="B343" s="545" t="s">
        <v>809</v>
      </c>
      <c r="C343" s="487" t="s">
        <v>55</v>
      </c>
      <c r="D343" s="328"/>
      <c r="E343" s="330"/>
      <c r="F343" s="314">
        <f t="shared" si="120"/>
        <v>0</v>
      </c>
      <c r="G343" s="330"/>
      <c r="H343" s="314">
        <f t="shared" si="124"/>
        <v>0</v>
      </c>
      <c r="I343" s="330"/>
      <c r="J343" s="314">
        <f t="shared" si="122"/>
        <v>0</v>
      </c>
      <c r="K343" s="330"/>
      <c r="L343" s="314">
        <f t="shared" si="130"/>
        <v>0</v>
      </c>
      <c r="M343" s="335"/>
      <c r="N343" s="318">
        <f t="shared" si="123"/>
        <v>0</v>
      </c>
      <c r="O343" s="329"/>
      <c r="P343" s="318">
        <f t="shared" si="121"/>
        <v>0</v>
      </c>
      <c r="Q343" s="330"/>
      <c r="R343" s="318">
        <f t="shared" si="131"/>
        <v>0</v>
      </c>
      <c r="S343" s="330"/>
      <c r="T343" s="314">
        <f t="shared" si="132"/>
        <v>0</v>
      </c>
      <c r="U343" s="314"/>
      <c r="V343" s="314">
        <f t="shared" si="133"/>
        <v>0</v>
      </c>
      <c r="W343" s="330"/>
      <c r="X343" s="314">
        <f t="shared" si="129"/>
        <v>0</v>
      </c>
      <c r="Y343" s="328"/>
      <c r="Z343" s="314">
        <f t="shared" si="125"/>
        <v>0</v>
      </c>
      <c r="AA343" s="330"/>
      <c r="AB343" s="314">
        <f t="shared" si="126"/>
        <v>0</v>
      </c>
      <c r="AC343" s="314"/>
      <c r="AD343" s="399"/>
    </row>
    <row r="344" spans="1:31">
      <c r="A344" s="487"/>
      <c r="B344" s="545" t="s">
        <v>896</v>
      </c>
      <c r="C344" s="487" t="s">
        <v>55</v>
      </c>
      <c r="D344" s="335"/>
      <c r="E344" s="330"/>
      <c r="F344" s="314">
        <f t="shared" si="120"/>
        <v>0</v>
      </c>
      <c r="G344" s="330"/>
      <c r="H344" s="314">
        <f t="shared" si="124"/>
        <v>0</v>
      </c>
      <c r="I344" s="330"/>
      <c r="J344" s="314">
        <f t="shared" si="122"/>
        <v>0</v>
      </c>
      <c r="K344" s="330"/>
      <c r="L344" s="314">
        <f t="shared" si="130"/>
        <v>0</v>
      </c>
      <c r="M344" s="328"/>
      <c r="N344" s="314">
        <f t="shared" si="123"/>
        <v>0</v>
      </c>
      <c r="O344" s="330"/>
      <c r="P344" s="314">
        <f t="shared" si="121"/>
        <v>0</v>
      </c>
      <c r="Q344" s="330"/>
      <c r="R344" s="318">
        <f t="shared" si="131"/>
        <v>0</v>
      </c>
      <c r="S344" s="330"/>
      <c r="T344" s="314">
        <f t="shared" si="132"/>
        <v>0</v>
      </c>
      <c r="U344" s="314"/>
      <c r="V344" s="314">
        <f t="shared" si="133"/>
        <v>0</v>
      </c>
      <c r="W344" s="330"/>
      <c r="X344" s="314">
        <f t="shared" si="129"/>
        <v>0</v>
      </c>
      <c r="Y344" s="328"/>
      <c r="Z344" s="314">
        <f t="shared" si="125"/>
        <v>0</v>
      </c>
      <c r="AA344" s="330"/>
      <c r="AB344" s="314">
        <f t="shared" si="126"/>
        <v>0</v>
      </c>
      <c r="AC344" s="314"/>
      <c r="AD344" s="399"/>
    </row>
    <row r="345" spans="1:31" ht="27.75" customHeight="1">
      <c r="A345" s="487"/>
      <c r="B345" s="545" t="s">
        <v>697</v>
      </c>
      <c r="C345" s="501" t="s">
        <v>366</v>
      </c>
      <c r="D345" s="328"/>
      <c r="E345" s="330"/>
      <c r="F345" s="314">
        <f t="shared" si="120"/>
        <v>0</v>
      </c>
      <c r="G345" s="330"/>
      <c r="H345" s="314">
        <f t="shared" si="124"/>
        <v>0</v>
      </c>
      <c r="I345" s="330"/>
      <c r="J345" s="314">
        <f t="shared" si="122"/>
        <v>0</v>
      </c>
      <c r="K345" s="330"/>
      <c r="L345" s="314">
        <f t="shared" ref="L345:L404" si="134">IF(LEN($C345)=0," ",J345+K345)</f>
        <v>0</v>
      </c>
      <c r="M345" s="328"/>
      <c r="N345" s="314">
        <f t="shared" si="123"/>
        <v>0</v>
      </c>
      <c r="O345" s="330"/>
      <c r="P345" s="314">
        <f t="shared" si="121"/>
        <v>0</v>
      </c>
      <c r="Q345" s="330"/>
      <c r="R345" s="318">
        <f t="shared" si="131"/>
        <v>0</v>
      </c>
      <c r="S345" s="330"/>
      <c r="T345" s="314">
        <f t="shared" si="132"/>
        <v>0</v>
      </c>
      <c r="U345" s="314"/>
      <c r="V345" s="314">
        <f t="shared" si="133"/>
        <v>0</v>
      </c>
      <c r="W345" s="330"/>
      <c r="X345" s="314">
        <f t="shared" si="129"/>
        <v>0</v>
      </c>
      <c r="Y345" s="328"/>
      <c r="Z345" s="314">
        <f t="shared" si="125"/>
        <v>0</v>
      </c>
      <c r="AA345" s="330"/>
      <c r="AB345" s="314">
        <f t="shared" si="126"/>
        <v>0</v>
      </c>
      <c r="AC345" s="314"/>
      <c r="AD345" s="399"/>
    </row>
    <row r="346" spans="1:31" ht="36.75" customHeight="1">
      <c r="A346" s="487"/>
      <c r="B346" s="545" t="s">
        <v>698</v>
      </c>
      <c r="C346" s="501" t="s">
        <v>367</v>
      </c>
      <c r="D346" s="328"/>
      <c r="E346" s="330"/>
      <c r="F346" s="314">
        <f t="shared" si="120"/>
        <v>0</v>
      </c>
      <c r="G346" s="330"/>
      <c r="H346" s="314">
        <f t="shared" si="124"/>
        <v>0</v>
      </c>
      <c r="I346" s="330"/>
      <c r="J346" s="314">
        <f t="shared" si="122"/>
        <v>0</v>
      </c>
      <c r="K346" s="330"/>
      <c r="L346" s="314">
        <f t="shared" si="134"/>
        <v>0</v>
      </c>
      <c r="M346" s="328"/>
      <c r="N346" s="314">
        <f t="shared" si="123"/>
        <v>0</v>
      </c>
      <c r="O346" s="330"/>
      <c r="P346" s="314">
        <f t="shared" si="121"/>
        <v>0</v>
      </c>
      <c r="Q346" s="330"/>
      <c r="R346" s="318">
        <f t="shared" si="131"/>
        <v>0</v>
      </c>
      <c r="S346" s="328"/>
      <c r="T346" s="314">
        <f t="shared" ref="T346:T404" si="135">IF(LEN($C346)=0," ",R346+S346)</f>
        <v>0</v>
      </c>
      <c r="U346" s="314"/>
      <c r="V346" s="314">
        <f t="shared" si="133"/>
        <v>0</v>
      </c>
      <c r="W346" s="330"/>
      <c r="X346" s="314">
        <f t="shared" si="129"/>
        <v>0</v>
      </c>
      <c r="Y346" s="328"/>
      <c r="Z346" s="314">
        <f t="shared" si="125"/>
        <v>0</v>
      </c>
      <c r="AA346" s="330"/>
      <c r="AB346" s="314">
        <f t="shared" si="126"/>
        <v>0</v>
      </c>
      <c r="AC346" s="314"/>
      <c r="AD346" s="399"/>
    </row>
    <row r="347" spans="1:31" ht="37.5">
      <c r="A347" s="487"/>
      <c r="B347" s="509" t="s">
        <v>368</v>
      </c>
      <c r="C347" s="501" t="s">
        <v>367</v>
      </c>
      <c r="D347" s="335">
        <v>315</v>
      </c>
      <c r="E347" s="330">
        <v>348</v>
      </c>
      <c r="F347" s="314">
        <f t="shared" si="120"/>
        <v>348</v>
      </c>
      <c r="G347" s="330">
        <v>2</v>
      </c>
      <c r="H347" s="314">
        <f t="shared" si="124"/>
        <v>350</v>
      </c>
      <c r="I347" s="330">
        <v>-5</v>
      </c>
      <c r="J347" s="314">
        <f t="shared" si="122"/>
        <v>345</v>
      </c>
      <c r="K347" s="330">
        <v>13</v>
      </c>
      <c r="L347" s="314">
        <f t="shared" si="134"/>
        <v>358</v>
      </c>
      <c r="M347" s="328"/>
      <c r="N347" s="318">
        <f t="shared" si="123"/>
        <v>358</v>
      </c>
      <c r="O347" s="329">
        <v>-7</v>
      </c>
      <c r="P347" s="318">
        <f t="shared" si="121"/>
        <v>351</v>
      </c>
      <c r="Q347" s="329">
        <v>4</v>
      </c>
      <c r="R347" s="318">
        <f t="shared" ref="R347:R404" si="136">IF(LEN($C347)=0," ",P347+Q347)</f>
        <v>355</v>
      </c>
      <c r="S347" s="335">
        <v>-6</v>
      </c>
      <c r="T347" s="318">
        <f t="shared" si="135"/>
        <v>349</v>
      </c>
      <c r="U347" s="318"/>
      <c r="V347" s="314">
        <f t="shared" si="133"/>
        <v>349</v>
      </c>
      <c r="W347" s="329">
        <v>-7</v>
      </c>
      <c r="X347" s="314">
        <f t="shared" si="129"/>
        <v>342</v>
      </c>
      <c r="Y347" s="335"/>
      <c r="Z347" s="314">
        <f t="shared" si="125"/>
        <v>342</v>
      </c>
      <c r="AA347" s="329"/>
      <c r="AB347" s="318">
        <f t="shared" si="126"/>
        <v>342</v>
      </c>
      <c r="AC347" s="314">
        <f t="shared" si="128"/>
        <v>108.57142857142857</v>
      </c>
      <c r="AD347" s="399"/>
    </row>
    <row r="348" spans="1:31">
      <c r="A348" s="506" t="s">
        <v>369</v>
      </c>
      <c r="B348" s="503" t="str">
        <f>UPPER("Trẻ em")</f>
        <v>TRẺ EM</v>
      </c>
      <c r="C348" s="506"/>
      <c r="D348" s="328"/>
      <c r="E348" s="330"/>
      <c r="F348" s="314" t="str">
        <f t="shared" si="120"/>
        <v xml:space="preserve"> </v>
      </c>
      <c r="G348" s="330"/>
      <c r="H348" s="314" t="str">
        <f t="shared" si="124"/>
        <v xml:space="preserve"> </v>
      </c>
      <c r="I348" s="330"/>
      <c r="J348" s="314" t="str">
        <f t="shared" si="122"/>
        <v xml:space="preserve"> </v>
      </c>
      <c r="K348" s="330"/>
      <c r="L348" s="314" t="str">
        <f t="shared" si="134"/>
        <v xml:space="preserve"> </v>
      </c>
      <c r="M348" s="328"/>
      <c r="N348" s="314" t="str">
        <f t="shared" si="123"/>
        <v xml:space="preserve"> </v>
      </c>
      <c r="O348" s="330"/>
      <c r="P348" s="314" t="str">
        <f t="shared" si="121"/>
        <v xml:space="preserve"> </v>
      </c>
      <c r="Q348" s="330"/>
      <c r="R348" s="314" t="str">
        <f t="shared" si="136"/>
        <v xml:space="preserve"> </v>
      </c>
      <c r="S348" s="330"/>
      <c r="T348" s="314" t="str">
        <f t="shared" si="135"/>
        <v xml:space="preserve"> </v>
      </c>
      <c r="U348" s="314"/>
      <c r="V348" s="314" t="str">
        <f t="shared" si="133"/>
        <v xml:space="preserve"> </v>
      </c>
      <c r="W348" s="330"/>
      <c r="X348" s="314" t="str">
        <f t="shared" si="129"/>
        <v xml:space="preserve"> </v>
      </c>
      <c r="Y348" s="328"/>
      <c r="Z348" s="314" t="str">
        <f t="shared" si="125"/>
        <v xml:space="preserve"> </v>
      </c>
      <c r="AA348" s="330"/>
      <c r="AB348" s="314" t="str">
        <f t="shared" si="126"/>
        <v xml:space="preserve"> </v>
      </c>
      <c r="AC348" s="314"/>
      <c r="AD348" s="399"/>
    </row>
    <row r="349" spans="1:31" ht="37.5">
      <c r="A349" s="506">
        <v>1</v>
      </c>
      <c r="B349" s="503" t="s">
        <v>594</v>
      </c>
      <c r="C349" s="506" t="s">
        <v>72</v>
      </c>
      <c r="D349" s="335">
        <v>9</v>
      </c>
      <c r="E349" s="330"/>
      <c r="F349" s="314">
        <f t="shared" si="120"/>
        <v>0</v>
      </c>
      <c r="G349" s="330"/>
      <c r="H349" s="314">
        <f t="shared" si="124"/>
        <v>0</v>
      </c>
      <c r="I349" s="330"/>
      <c r="J349" s="314">
        <f t="shared" si="122"/>
        <v>0</v>
      </c>
      <c r="K349" s="330"/>
      <c r="L349" s="314">
        <f t="shared" si="134"/>
        <v>0</v>
      </c>
      <c r="M349" s="328"/>
      <c r="N349" s="314">
        <f t="shared" si="123"/>
        <v>0</v>
      </c>
      <c r="O349" s="330"/>
      <c r="P349" s="314">
        <f t="shared" si="121"/>
        <v>0</v>
      </c>
      <c r="Q349" s="330"/>
      <c r="R349" s="314">
        <f t="shared" si="136"/>
        <v>0</v>
      </c>
      <c r="S349" s="330"/>
      <c r="T349" s="314">
        <f t="shared" si="135"/>
        <v>0</v>
      </c>
      <c r="U349" s="314"/>
      <c r="V349" s="314">
        <f t="shared" si="133"/>
        <v>0</v>
      </c>
      <c r="W349" s="330"/>
      <c r="X349" s="314">
        <f t="shared" si="129"/>
        <v>0</v>
      </c>
      <c r="Y349" s="328"/>
      <c r="Z349" s="314">
        <f t="shared" si="125"/>
        <v>0</v>
      </c>
      <c r="AA349" s="330"/>
      <c r="AB349" s="314">
        <f t="shared" ref="AB349:AB379" si="137">IF(LEN($C349)=0," ",Z349+AA349)</f>
        <v>0</v>
      </c>
      <c r="AC349" s="314">
        <f t="shared" si="128"/>
        <v>0</v>
      </c>
      <c r="AD349" s="399"/>
    </row>
    <row r="350" spans="1:31" ht="37.5">
      <c r="A350" s="501"/>
      <c r="B350" s="509" t="s">
        <v>810</v>
      </c>
      <c r="C350" s="501" t="s">
        <v>24</v>
      </c>
      <c r="D350" s="328">
        <v>75</v>
      </c>
      <c r="E350" s="330"/>
      <c r="F350" s="314">
        <f t="shared" si="120"/>
        <v>0</v>
      </c>
      <c r="G350" s="330"/>
      <c r="H350" s="314">
        <f t="shared" si="124"/>
        <v>0</v>
      </c>
      <c r="I350" s="330"/>
      <c r="J350" s="314">
        <f t="shared" si="122"/>
        <v>0</v>
      </c>
      <c r="K350" s="330"/>
      <c r="L350" s="314">
        <f t="shared" si="134"/>
        <v>0</v>
      </c>
      <c r="M350" s="328"/>
      <c r="N350" s="314">
        <f t="shared" si="123"/>
        <v>0</v>
      </c>
      <c r="O350" s="330"/>
      <c r="P350" s="314">
        <f t="shared" si="121"/>
        <v>0</v>
      </c>
      <c r="Q350" s="330"/>
      <c r="R350" s="314">
        <f t="shared" si="136"/>
        <v>0</v>
      </c>
      <c r="S350" s="330"/>
      <c r="T350" s="314">
        <f t="shared" si="135"/>
        <v>0</v>
      </c>
      <c r="U350" s="314"/>
      <c r="V350" s="314">
        <f t="shared" si="133"/>
        <v>0</v>
      </c>
      <c r="W350" s="330"/>
      <c r="X350" s="314">
        <f t="shared" si="129"/>
        <v>0</v>
      </c>
      <c r="Y350" s="328"/>
      <c r="Z350" s="314">
        <f t="shared" si="125"/>
        <v>0</v>
      </c>
      <c r="AA350" s="330"/>
      <c r="AB350" s="314">
        <f t="shared" si="137"/>
        <v>0</v>
      </c>
      <c r="AC350" s="314">
        <f t="shared" si="128"/>
        <v>0</v>
      </c>
      <c r="AD350" s="399"/>
    </row>
    <row r="351" spans="1:31" ht="37.5">
      <c r="A351" s="506">
        <v>2</v>
      </c>
      <c r="B351" s="503" t="s">
        <v>885</v>
      </c>
      <c r="C351" s="506" t="s">
        <v>24</v>
      </c>
      <c r="D351" s="335">
        <v>95</v>
      </c>
      <c r="E351" s="330"/>
      <c r="F351" s="314">
        <f t="shared" si="120"/>
        <v>0</v>
      </c>
      <c r="G351" s="330"/>
      <c r="H351" s="314">
        <f t="shared" si="124"/>
        <v>0</v>
      </c>
      <c r="I351" s="330"/>
      <c r="J351" s="314">
        <f t="shared" si="122"/>
        <v>0</v>
      </c>
      <c r="K351" s="330"/>
      <c r="L351" s="314">
        <f t="shared" si="134"/>
        <v>0</v>
      </c>
      <c r="M351" s="328"/>
      <c r="N351" s="314">
        <f t="shared" si="123"/>
        <v>0</v>
      </c>
      <c r="O351" s="330"/>
      <c r="P351" s="314">
        <f t="shared" si="121"/>
        <v>0</v>
      </c>
      <c r="Q351" s="330"/>
      <c r="R351" s="314">
        <f t="shared" si="136"/>
        <v>0</v>
      </c>
      <c r="S351" s="330"/>
      <c r="T351" s="314">
        <f t="shared" si="135"/>
        <v>0</v>
      </c>
      <c r="U351" s="314"/>
      <c r="V351" s="314">
        <f t="shared" si="133"/>
        <v>0</v>
      </c>
      <c r="W351" s="330"/>
      <c r="X351" s="314">
        <f t="shared" si="129"/>
        <v>0</v>
      </c>
      <c r="Y351" s="328"/>
      <c r="Z351" s="314">
        <f t="shared" si="125"/>
        <v>0</v>
      </c>
      <c r="AA351" s="330"/>
      <c r="AB351" s="314">
        <f t="shared" si="137"/>
        <v>0</v>
      </c>
      <c r="AC351" s="314">
        <f t="shared" si="128"/>
        <v>0</v>
      </c>
      <c r="AD351" s="399"/>
    </row>
    <row r="352" spans="1:31" s="3" customFormat="1" ht="24.75" customHeight="1">
      <c r="A352" s="394" t="s">
        <v>838</v>
      </c>
      <c r="B352" s="395" t="str">
        <f>UPPER("Môi trường")</f>
        <v>MÔI TRƯỜNG</v>
      </c>
      <c r="C352" s="394"/>
      <c r="D352" s="394"/>
      <c r="E352" s="330"/>
      <c r="F352" s="314" t="str">
        <f t="shared" si="120"/>
        <v xml:space="preserve"> </v>
      </c>
      <c r="G352" s="330"/>
      <c r="H352" s="314" t="str">
        <f t="shared" si="124"/>
        <v xml:space="preserve"> </v>
      </c>
      <c r="I352" s="330"/>
      <c r="J352" s="314" t="str">
        <f t="shared" si="122"/>
        <v xml:space="preserve"> </v>
      </c>
      <c r="K352" s="330"/>
      <c r="L352" s="353" t="str">
        <f t="shared" si="134"/>
        <v xml:space="preserve"> </v>
      </c>
      <c r="M352" s="328"/>
      <c r="N352" s="314" t="str">
        <f t="shared" si="123"/>
        <v xml:space="preserve"> </v>
      </c>
      <c r="O352" s="330"/>
      <c r="P352" s="314" t="str">
        <f t="shared" si="121"/>
        <v xml:space="preserve"> </v>
      </c>
      <c r="Q352" s="330"/>
      <c r="R352" s="353" t="str">
        <f t="shared" si="136"/>
        <v xml:space="preserve"> </v>
      </c>
      <c r="S352" s="330"/>
      <c r="T352" s="353" t="str">
        <f t="shared" si="135"/>
        <v xml:space="preserve"> </v>
      </c>
      <c r="U352" s="353"/>
      <c r="V352" s="353" t="str">
        <f t="shared" si="133"/>
        <v xml:space="preserve"> </v>
      </c>
      <c r="W352" s="330"/>
      <c r="X352" s="353" t="str">
        <f t="shared" si="129"/>
        <v xml:space="preserve"> </v>
      </c>
      <c r="Y352" s="328"/>
      <c r="Z352" s="353" t="str">
        <f t="shared" si="125"/>
        <v xml:space="preserve"> </v>
      </c>
      <c r="AA352" s="330"/>
      <c r="AB352" s="353" t="str">
        <f t="shared" si="137"/>
        <v xml:space="preserve"> </v>
      </c>
      <c r="AC352" s="353"/>
      <c r="AD352" s="394"/>
    </row>
    <row r="353" spans="1:30" s="7" customFormat="1">
      <c r="A353" s="456">
        <v>1</v>
      </c>
      <c r="B353" s="473" t="s">
        <v>91</v>
      </c>
      <c r="C353" s="456" t="s">
        <v>24</v>
      </c>
      <c r="D353" s="402">
        <v>100</v>
      </c>
      <c r="E353" s="330">
        <v>100</v>
      </c>
      <c r="F353" s="314">
        <f t="shared" si="120"/>
        <v>100</v>
      </c>
      <c r="G353" s="330"/>
      <c r="H353" s="314">
        <f t="shared" si="124"/>
        <v>100</v>
      </c>
      <c r="I353" s="330"/>
      <c r="J353" s="314">
        <f t="shared" si="122"/>
        <v>100</v>
      </c>
      <c r="K353" s="330"/>
      <c r="L353" s="314">
        <f t="shared" si="134"/>
        <v>100</v>
      </c>
      <c r="M353" s="328"/>
      <c r="N353" s="314">
        <f t="shared" si="123"/>
        <v>100</v>
      </c>
      <c r="O353" s="330"/>
      <c r="P353" s="318">
        <f t="shared" si="121"/>
        <v>100</v>
      </c>
      <c r="Q353" s="330"/>
      <c r="R353" s="318">
        <f t="shared" si="136"/>
        <v>100</v>
      </c>
      <c r="S353" s="329"/>
      <c r="T353" s="318">
        <f t="shared" si="135"/>
        <v>100</v>
      </c>
      <c r="U353" s="318"/>
      <c r="V353" s="318">
        <f t="shared" si="133"/>
        <v>100</v>
      </c>
      <c r="W353" s="329"/>
      <c r="X353" s="318">
        <f t="shared" si="129"/>
        <v>100</v>
      </c>
      <c r="Y353" s="335"/>
      <c r="Z353" s="318">
        <f t="shared" si="125"/>
        <v>100</v>
      </c>
      <c r="AA353" s="329"/>
      <c r="AB353" s="318">
        <f t="shared" si="137"/>
        <v>100</v>
      </c>
      <c r="AC353" s="318">
        <f t="shared" si="128"/>
        <v>100</v>
      </c>
      <c r="AD353" s="402"/>
    </row>
    <row r="354" spans="1:30" s="7" customFormat="1" ht="37.5">
      <c r="A354" s="546">
        <v>2</v>
      </c>
      <c r="B354" s="547" t="s">
        <v>107</v>
      </c>
      <c r="C354" s="546" t="s">
        <v>24</v>
      </c>
      <c r="D354" s="402">
        <v>100</v>
      </c>
      <c r="E354" s="330">
        <v>100</v>
      </c>
      <c r="F354" s="314">
        <f t="shared" si="120"/>
        <v>100</v>
      </c>
      <c r="G354" s="330"/>
      <c r="H354" s="314">
        <f t="shared" si="124"/>
        <v>100</v>
      </c>
      <c r="I354" s="330"/>
      <c r="J354" s="314">
        <f t="shared" si="122"/>
        <v>100</v>
      </c>
      <c r="K354" s="330"/>
      <c r="L354" s="314">
        <f t="shared" si="134"/>
        <v>100</v>
      </c>
      <c r="M354" s="328"/>
      <c r="N354" s="314">
        <f t="shared" si="123"/>
        <v>100</v>
      </c>
      <c r="O354" s="330"/>
      <c r="P354" s="318">
        <f t="shared" si="121"/>
        <v>100</v>
      </c>
      <c r="Q354" s="329"/>
      <c r="R354" s="318">
        <f t="shared" si="136"/>
        <v>100</v>
      </c>
      <c r="S354" s="329"/>
      <c r="T354" s="318">
        <f t="shared" si="135"/>
        <v>100</v>
      </c>
      <c r="U354" s="318"/>
      <c r="V354" s="314">
        <f t="shared" si="133"/>
        <v>100</v>
      </c>
      <c r="W354" s="329"/>
      <c r="X354" s="314">
        <f t="shared" si="129"/>
        <v>100</v>
      </c>
      <c r="Y354" s="335"/>
      <c r="Z354" s="314">
        <f t="shared" si="125"/>
        <v>100</v>
      </c>
      <c r="AA354" s="329"/>
      <c r="AB354" s="318">
        <f t="shared" si="137"/>
        <v>100</v>
      </c>
      <c r="AC354" s="318">
        <f t="shared" si="128"/>
        <v>100</v>
      </c>
      <c r="AD354" s="402"/>
    </row>
    <row r="355" spans="1:30" s="7" customFormat="1">
      <c r="A355" s="546">
        <v>3</v>
      </c>
      <c r="B355" s="548" t="s">
        <v>373</v>
      </c>
      <c r="C355" s="546" t="s">
        <v>24</v>
      </c>
      <c r="D355" s="402">
        <v>100</v>
      </c>
      <c r="E355" s="330">
        <v>100</v>
      </c>
      <c r="F355" s="314">
        <f t="shared" si="120"/>
        <v>100</v>
      </c>
      <c r="G355" s="330"/>
      <c r="H355" s="314">
        <f t="shared" si="124"/>
        <v>100</v>
      </c>
      <c r="I355" s="330"/>
      <c r="J355" s="314">
        <f t="shared" si="122"/>
        <v>100</v>
      </c>
      <c r="K355" s="330"/>
      <c r="L355" s="314">
        <f t="shared" si="134"/>
        <v>100</v>
      </c>
      <c r="M355" s="328"/>
      <c r="N355" s="314">
        <f t="shared" si="123"/>
        <v>100</v>
      </c>
      <c r="O355" s="330"/>
      <c r="P355" s="318">
        <f t="shared" si="121"/>
        <v>100</v>
      </c>
      <c r="Q355" s="329"/>
      <c r="R355" s="318">
        <f t="shared" si="136"/>
        <v>100</v>
      </c>
      <c r="S355" s="329"/>
      <c r="T355" s="318">
        <f t="shared" si="135"/>
        <v>100</v>
      </c>
      <c r="U355" s="318"/>
      <c r="V355" s="314">
        <f t="shared" si="133"/>
        <v>100</v>
      </c>
      <c r="W355" s="329"/>
      <c r="X355" s="314">
        <f t="shared" si="129"/>
        <v>100</v>
      </c>
      <c r="Y355" s="335"/>
      <c r="Z355" s="314">
        <f t="shared" si="125"/>
        <v>100</v>
      </c>
      <c r="AA355" s="329"/>
      <c r="AB355" s="318">
        <f t="shared" si="137"/>
        <v>100</v>
      </c>
      <c r="AC355" s="318">
        <f t="shared" si="128"/>
        <v>100</v>
      </c>
      <c r="AD355" s="402"/>
    </row>
    <row r="356" spans="1:30" s="7" customFormat="1" ht="19.5">
      <c r="A356" s="546"/>
      <c r="B356" s="549" t="s">
        <v>374</v>
      </c>
      <c r="C356" s="546"/>
      <c r="D356" s="402"/>
      <c r="E356" s="330"/>
      <c r="F356" s="314" t="str">
        <f t="shared" si="120"/>
        <v xml:space="preserve"> </v>
      </c>
      <c r="G356" s="330"/>
      <c r="H356" s="314" t="str">
        <f t="shared" si="124"/>
        <v xml:space="preserve"> </v>
      </c>
      <c r="I356" s="330"/>
      <c r="J356" s="314" t="str">
        <f t="shared" si="122"/>
        <v xml:space="preserve"> </v>
      </c>
      <c r="K356" s="330"/>
      <c r="L356" s="314" t="str">
        <f t="shared" si="134"/>
        <v xml:space="preserve"> </v>
      </c>
      <c r="M356" s="328"/>
      <c r="N356" s="314" t="str">
        <f t="shared" si="123"/>
        <v xml:space="preserve"> </v>
      </c>
      <c r="O356" s="330"/>
      <c r="P356" s="318" t="str">
        <f t="shared" si="121"/>
        <v xml:space="preserve"> </v>
      </c>
      <c r="Q356" s="329"/>
      <c r="R356" s="318" t="str">
        <f t="shared" si="136"/>
        <v xml:space="preserve"> </v>
      </c>
      <c r="S356" s="329"/>
      <c r="T356" s="318" t="str">
        <f t="shared" si="135"/>
        <v xml:space="preserve"> </v>
      </c>
      <c r="U356" s="318"/>
      <c r="V356" s="314" t="str">
        <f t="shared" si="133"/>
        <v xml:space="preserve"> </v>
      </c>
      <c r="W356" s="329"/>
      <c r="X356" s="314" t="str">
        <f t="shared" si="129"/>
        <v xml:space="preserve"> </v>
      </c>
      <c r="Y356" s="335"/>
      <c r="Z356" s="314" t="str">
        <f t="shared" si="125"/>
        <v xml:space="preserve"> </v>
      </c>
      <c r="AA356" s="329"/>
      <c r="AB356" s="318" t="str">
        <f t="shared" si="137"/>
        <v xml:space="preserve"> </v>
      </c>
      <c r="AC356" s="318"/>
      <c r="AD356" s="402"/>
    </row>
    <row r="357" spans="1:30">
      <c r="A357" s="550"/>
      <c r="B357" s="551" t="s">
        <v>375</v>
      </c>
      <c r="C357" s="550" t="s">
        <v>24</v>
      </c>
      <c r="D357" s="399">
        <v>100</v>
      </c>
      <c r="E357" s="330">
        <v>100</v>
      </c>
      <c r="F357" s="314">
        <f t="shared" si="120"/>
        <v>100</v>
      </c>
      <c r="G357" s="330"/>
      <c r="H357" s="314">
        <f t="shared" si="124"/>
        <v>100</v>
      </c>
      <c r="I357" s="330"/>
      <c r="J357" s="314">
        <f t="shared" si="122"/>
        <v>100</v>
      </c>
      <c r="K357" s="330"/>
      <c r="L357" s="314">
        <f t="shared" si="134"/>
        <v>100</v>
      </c>
      <c r="M357" s="328"/>
      <c r="N357" s="314">
        <f t="shared" si="123"/>
        <v>100</v>
      </c>
      <c r="O357" s="330"/>
      <c r="P357" s="318">
        <f t="shared" si="121"/>
        <v>100</v>
      </c>
      <c r="Q357" s="329"/>
      <c r="R357" s="318">
        <f t="shared" si="136"/>
        <v>100</v>
      </c>
      <c r="S357" s="329"/>
      <c r="T357" s="318">
        <f t="shared" si="135"/>
        <v>100</v>
      </c>
      <c r="U357" s="318"/>
      <c r="V357" s="314">
        <f t="shared" si="133"/>
        <v>100</v>
      </c>
      <c r="W357" s="329"/>
      <c r="X357" s="314">
        <f t="shared" si="129"/>
        <v>100</v>
      </c>
      <c r="Y357" s="335"/>
      <c r="Z357" s="314">
        <f t="shared" si="125"/>
        <v>100</v>
      </c>
      <c r="AA357" s="329"/>
      <c r="AB357" s="318">
        <f t="shared" si="137"/>
        <v>100</v>
      </c>
      <c r="AC357" s="318">
        <f t="shared" si="128"/>
        <v>100</v>
      </c>
      <c r="AD357" s="484"/>
    </row>
    <row r="358" spans="1:30">
      <c r="A358" s="550"/>
      <c r="B358" s="551" t="s">
        <v>376</v>
      </c>
      <c r="C358" s="550" t="s">
        <v>24</v>
      </c>
      <c r="D358" s="399"/>
      <c r="E358" s="330"/>
      <c r="F358" s="314">
        <f t="shared" si="120"/>
        <v>0</v>
      </c>
      <c r="G358" s="330"/>
      <c r="H358" s="314">
        <f t="shared" si="124"/>
        <v>0</v>
      </c>
      <c r="I358" s="330"/>
      <c r="J358" s="314">
        <f t="shared" si="122"/>
        <v>0</v>
      </c>
      <c r="K358" s="330"/>
      <c r="L358" s="314">
        <f t="shared" si="134"/>
        <v>0</v>
      </c>
      <c r="M358" s="328"/>
      <c r="N358" s="314">
        <f t="shared" si="123"/>
        <v>0</v>
      </c>
      <c r="O358" s="330"/>
      <c r="P358" s="318">
        <f t="shared" si="121"/>
        <v>0</v>
      </c>
      <c r="Q358" s="330"/>
      <c r="R358" s="314">
        <f t="shared" si="136"/>
        <v>0</v>
      </c>
      <c r="S358" s="330"/>
      <c r="T358" s="314">
        <f t="shared" si="135"/>
        <v>0</v>
      </c>
      <c r="U358" s="314"/>
      <c r="V358" s="314">
        <f t="shared" si="133"/>
        <v>0</v>
      </c>
      <c r="W358" s="330"/>
      <c r="X358" s="314">
        <f t="shared" si="129"/>
        <v>0</v>
      </c>
      <c r="Y358" s="328"/>
      <c r="Z358" s="314">
        <f t="shared" si="125"/>
        <v>0</v>
      </c>
      <c r="AA358" s="330"/>
      <c r="AB358" s="318">
        <f t="shared" si="137"/>
        <v>0</v>
      </c>
      <c r="AC358" s="318"/>
      <c r="AD358" s="484"/>
    </row>
    <row r="359" spans="1:30" s="7" customFormat="1" ht="37.5">
      <c r="A359" s="546">
        <v>4</v>
      </c>
      <c r="B359" s="548" t="s">
        <v>602</v>
      </c>
      <c r="C359" s="546" t="s">
        <v>24</v>
      </c>
      <c r="D359" s="402">
        <v>100</v>
      </c>
      <c r="E359" s="330">
        <v>100</v>
      </c>
      <c r="F359" s="314">
        <f t="shared" si="120"/>
        <v>100</v>
      </c>
      <c r="G359" s="330"/>
      <c r="H359" s="314">
        <f t="shared" si="124"/>
        <v>100</v>
      </c>
      <c r="I359" s="328"/>
      <c r="J359" s="314">
        <f t="shared" si="122"/>
        <v>100</v>
      </c>
      <c r="K359" s="330"/>
      <c r="L359" s="314">
        <f t="shared" si="134"/>
        <v>100</v>
      </c>
      <c r="M359" s="328"/>
      <c r="N359" s="314">
        <f t="shared" si="123"/>
        <v>100</v>
      </c>
      <c r="O359" s="330"/>
      <c r="P359" s="318">
        <f t="shared" si="121"/>
        <v>100</v>
      </c>
      <c r="Q359" s="329"/>
      <c r="R359" s="318">
        <f t="shared" si="136"/>
        <v>100</v>
      </c>
      <c r="S359" s="338"/>
      <c r="T359" s="317">
        <f t="shared" si="135"/>
        <v>100</v>
      </c>
      <c r="U359" s="317"/>
      <c r="V359" s="314">
        <f t="shared" si="133"/>
        <v>100</v>
      </c>
      <c r="W359" s="340"/>
      <c r="X359" s="314">
        <f t="shared" si="129"/>
        <v>100</v>
      </c>
      <c r="Y359" s="338"/>
      <c r="Z359" s="314">
        <f t="shared" si="125"/>
        <v>100</v>
      </c>
      <c r="AA359" s="340"/>
      <c r="AB359" s="318">
        <f t="shared" si="137"/>
        <v>100</v>
      </c>
      <c r="AC359" s="318">
        <f t="shared" si="128"/>
        <v>100</v>
      </c>
      <c r="AD359" s="402"/>
    </row>
    <row r="360" spans="1:30" s="7" customFormat="1" ht="37.5">
      <c r="A360" s="546">
        <v>5</v>
      </c>
      <c r="B360" s="547" t="s">
        <v>381</v>
      </c>
      <c r="C360" s="546"/>
      <c r="D360" s="402">
        <v>200</v>
      </c>
      <c r="E360" s="330">
        <v>29</v>
      </c>
      <c r="F360" s="314">
        <v>29</v>
      </c>
      <c r="G360" s="330">
        <v>10</v>
      </c>
      <c r="H360" s="314">
        <v>39</v>
      </c>
      <c r="I360" s="328">
        <v>130</v>
      </c>
      <c r="J360" s="314">
        <v>169</v>
      </c>
      <c r="K360" s="330">
        <v>49</v>
      </c>
      <c r="L360" s="314">
        <f>J360+49</f>
        <v>218</v>
      </c>
      <c r="M360" s="335">
        <v>32</v>
      </c>
      <c r="N360" s="318">
        <v>250</v>
      </c>
      <c r="O360" s="329">
        <v>30</v>
      </c>
      <c r="P360" s="318">
        <v>280</v>
      </c>
      <c r="Q360" s="329">
        <v>32</v>
      </c>
      <c r="R360" s="318">
        <v>312</v>
      </c>
      <c r="S360" s="335">
        <v>24</v>
      </c>
      <c r="T360" s="318">
        <f>R360+24</f>
        <v>336</v>
      </c>
      <c r="U360" s="329"/>
      <c r="V360" s="318" t="str">
        <f t="shared" si="133"/>
        <v xml:space="preserve"> </v>
      </c>
      <c r="W360" s="329"/>
      <c r="X360" s="318" t="str">
        <f t="shared" si="129"/>
        <v xml:space="preserve"> </v>
      </c>
      <c r="Y360" s="335"/>
      <c r="Z360" s="318" t="str">
        <f t="shared" si="125"/>
        <v xml:space="preserve"> </v>
      </c>
      <c r="AA360" s="329"/>
      <c r="AB360" s="318">
        <v>336</v>
      </c>
      <c r="AC360" s="317">
        <f>+AB360/D360*100</f>
        <v>168</v>
      </c>
      <c r="AD360" s="402"/>
    </row>
    <row r="361" spans="1:30">
      <c r="A361" s="550"/>
      <c r="B361" s="508" t="s">
        <v>382</v>
      </c>
      <c r="C361" s="487" t="s">
        <v>383</v>
      </c>
      <c r="D361" s="399">
        <v>200</v>
      </c>
      <c r="E361" s="330">
        <v>29</v>
      </c>
      <c r="F361" s="314">
        <f t="shared" si="120"/>
        <v>29</v>
      </c>
      <c r="G361" s="330">
        <v>10</v>
      </c>
      <c r="H361" s="314">
        <f t="shared" si="124"/>
        <v>39</v>
      </c>
      <c r="I361" s="328">
        <f>169-39</f>
        <v>130</v>
      </c>
      <c r="J361" s="314">
        <f t="shared" si="122"/>
        <v>169</v>
      </c>
      <c r="K361" s="330">
        <v>49</v>
      </c>
      <c r="L361" s="314">
        <f t="shared" si="134"/>
        <v>218</v>
      </c>
      <c r="M361" s="335">
        <v>32</v>
      </c>
      <c r="N361" s="318">
        <f t="shared" si="123"/>
        <v>250</v>
      </c>
      <c r="O361" s="329">
        <v>30</v>
      </c>
      <c r="P361" s="318">
        <f t="shared" si="121"/>
        <v>280</v>
      </c>
      <c r="Q361" s="329">
        <v>32</v>
      </c>
      <c r="R361" s="318">
        <f t="shared" si="136"/>
        <v>312</v>
      </c>
      <c r="S361" s="335">
        <v>24</v>
      </c>
      <c r="T361" s="318">
        <f t="shared" si="135"/>
        <v>336</v>
      </c>
      <c r="U361" s="318"/>
      <c r="V361" s="318">
        <v>280</v>
      </c>
      <c r="W361" s="329">
        <v>31</v>
      </c>
      <c r="X361" s="318">
        <f t="shared" si="129"/>
        <v>311</v>
      </c>
      <c r="Y361" s="335"/>
      <c r="Z361" s="318">
        <f t="shared" si="125"/>
        <v>311</v>
      </c>
      <c r="AA361" s="329"/>
      <c r="AB361" s="318">
        <f t="shared" si="137"/>
        <v>311</v>
      </c>
      <c r="AC361" s="317">
        <f t="shared" si="128"/>
        <v>155.5</v>
      </c>
      <c r="AD361" s="399"/>
    </row>
    <row r="362" spans="1:30">
      <c r="A362" s="550"/>
      <c r="B362" s="508" t="s">
        <v>384</v>
      </c>
      <c r="C362" s="550" t="s">
        <v>383</v>
      </c>
      <c r="D362" s="399"/>
      <c r="E362" s="330"/>
      <c r="F362" s="314">
        <f t="shared" si="120"/>
        <v>0</v>
      </c>
      <c r="G362" s="330"/>
      <c r="H362" s="314">
        <f t="shared" si="124"/>
        <v>0</v>
      </c>
      <c r="I362" s="328"/>
      <c r="J362" s="314">
        <f t="shared" si="122"/>
        <v>0</v>
      </c>
      <c r="K362" s="330"/>
      <c r="L362" s="314">
        <f t="shared" si="134"/>
        <v>0</v>
      </c>
      <c r="M362" s="335"/>
      <c r="N362" s="318">
        <f t="shared" si="123"/>
        <v>0</v>
      </c>
      <c r="O362" s="329"/>
      <c r="P362" s="318">
        <f t="shared" si="121"/>
        <v>0</v>
      </c>
      <c r="Q362" s="330"/>
      <c r="R362" s="317">
        <f t="shared" si="136"/>
        <v>0</v>
      </c>
      <c r="S362" s="328"/>
      <c r="T362" s="317">
        <f t="shared" si="135"/>
        <v>0</v>
      </c>
      <c r="U362" s="314"/>
      <c r="V362" s="314">
        <f t="shared" si="133"/>
        <v>0</v>
      </c>
      <c r="W362" s="330"/>
      <c r="X362" s="314">
        <f t="shared" si="129"/>
        <v>0</v>
      </c>
      <c r="Y362" s="328"/>
      <c r="Z362" s="314">
        <f t="shared" si="125"/>
        <v>0</v>
      </c>
      <c r="AA362" s="330"/>
      <c r="AB362" s="317">
        <f t="shared" si="137"/>
        <v>0</v>
      </c>
      <c r="AC362" s="317"/>
      <c r="AD362" s="399"/>
    </row>
    <row r="363" spans="1:30" s="7" customFormat="1" ht="37.5">
      <c r="A363" s="546">
        <v>6</v>
      </c>
      <c r="B363" s="547" t="s">
        <v>385</v>
      </c>
      <c r="C363" s="546"/>
      <c r="D363" s="402">
        <v>100</v>
      </c>
      <c r="E363" s="330">
        <v>100</v>
      </c>
      <c r="F363" s="314">
        <v>100</v>
      </c>
      <c r="G363" s="330"/>
      <c r="H363" s="314">
        <v>100</v>
      </c>
      <c r="I363" s="328"/>
      <c r="J363" s="314">
        <v>100</v>
      </c>
      <c r="K363" s="330"/>
      <c r="L363" s="314">
        <v>100</v>
      </c>
      <c r="M363" s="328"/>
      <c r="N363" s="318">
        <v>100</v>
      </c>
      <c r="O363" s="329"/>
      <c r="P363" s="318">
        <v>100</v>
      </c>
      <c r="Q363" s="329"/>
      <c r="R363" s="318">
        <v>100</v>
      </c>
      <c r="S363" s="335"/>
      <c r="T363" s="318">
        <v>100</v>
      </c>
      <c r="U363" s="329"/>
      <c r="V363" s="318" t="str">
        <f t="shared" si="133"/>
        <v xml:space="preserve"> </v>
      </c>
      <c r="W363" s="329"/>
      <c r="X363" s="318" t="str">
        <f t="shared" si="129"/>
        <v xml:space="preserve"> </v>
      </c>
      <c r="Y363" s="335"/>
      <c r="Z363" s="318" t="str">
        <f t="shared" si="125"/>
        <v xml:space="preserve"> </v>
      </c>
      <c r="AA363" s="329"/>
      <c r="AB363" s="318">
        <v>100</v>
      </c>
      <c r="AC363" s="317">
        <f>+AB363/D363*100</f>
        <v>100</v>
      </c>
      <c r="AD363" s="402"/>
    </row>
    <row r="364" spans="1:30">
      <c r="A364" s="550"/>
      <c r="B364" s="508" t="s">
        <v>382</v>
      </c>
      <c r="C364" s="550" t="s">
        <v>24</v>
      </c>
      <c r="D364" s="399">
        <v>100</v>
      </c>
      <c r="E364" s="330">
        <v>100</v>
      </c>
      <c r="F364" s="314">
        <f t="shared" si="120"/>
        <v>100</v>
      </c>
      <c r="G364" s="330"/>
      <c r="H364" s="314">
        <f t="shared" si="124"/>
        <v>100</v>
      </c>
      <c r="I364" s="330"/>
      <c r="J364" s="314">
        <f t="shared" si="122"/>
        <v>100</v>
      </c>
      <c r="K364" s="330"/>
      <c r="L364" s="314">
        <f t="shared" si="134"/>
        <v>100</v>
      </c>
      <c r="M364" s="328"/>
      <c r="N364" s="318">
        <f t="shared" si="123"/>
        <v>100</v>
      </c>
      <c r="O364" s="329"/>
      <c r="P364" s="318">
        <f t="shared" si="121"/>
        <v>100</v>
      </c>
      <c r="Q364" s="329"/>
      <c r="R364" s="318">
        <f t="shared" si="136"/>
        <v>100</v>
      </c>
      <c r="S364" s="335"/>
      <c r="T364" s="318">
        <f t="shared" si="135"/>
        <v>100</v>
      </c>
      <c r="U364" s="318"/>
      <c r="V364" s="318">
        <f t="shared" si="133"/>
        <v>100</v>
      </c>
      <c r="W364" s="329"/>
      <c r="X364" s="318">
        <f t="shared" si="129"/>
        <v>100</v>
      </c>
      <c r="Y364" s="335"/>
      <c r="Z364" s="318">
        <f t="shared" si="125"/>
        <v>100</v>
      </c>
      <c r="AA364" s="329"/>
      <c r="AB364" s="318">
        <f t="shared" si="137"/>
        <v>100</v>
      </c>
      <c r="AC364" s="317">
        <f t="shared" si="128"/>
        <v>100</v>
      </c>
      <c r="AD364" s="399"/>
    </row>
    <row r="365" spans="1:30">
      <c r="A365" s="550"/>
      <c r="B365" s="508" t="s">
        <v>384</v>
      </c>
      <c r="C365" s="550" t="s">
        <v>24</v>
      </c>
      <c r="D365" s="399"/>
      <c r="E365" s="330"/>
      <c r="F365" s="314">
        <f t="shared" si="120"/>
        <v>0</v>
      </c>
      <c r="G365" s="330"/>
      <c r="H365" s="314">
        <f t="shared" si="124"/>
        <v>0</v>
      </c>
      <c r="I365" s="330"/>
      <c r="J365" s="314">
        <f t="shared" si="122"/>
        <v>0</v>
      </c>
      <c r="K365" s="330"/>
      <c r="L365" s="314">
        <f t="shared" si="134"/>
        <v>0</v>
      </c>
      <c r="M365" s="328"/>
      <c r="N365" s="314">
        <f t="shared" si="123"/>
        <v>0</v>
      </c>
      <c r="O365" s="330"/>
      <c r="P365" s="314">
        <f t="shared" si="121"/>
        <v>0</v>
      </c>
      <c r="Q365" s="329"/>
      <c r="R365" s="317">
        <f t="shared" si="136"/>
        <v>0</v>
      </c>
      <c r="S365" s="335"/>
      <c r="T365" s="317">
        <f t="shared" si="135"/>
        <v>0</v>
      </c>
      <c r="U365" s="318"/>
      <c r="V365" s="314">
        <f t="shared" si="133"/>
        <v>0</v>
      </c>
      <c r="W365" s="329"/>
      <c r="X365" s="314">
        <f t="shared" si="129"/>
        <v>0</v>
      </c>
      <c r="Y365" s="335"/>
      <c r="Z365" s="314">
        <f t="shared" si="125"/>
        <v>0</v>
      </c>
      <c r="AA365" s="329"/>
      <c r="AB365" s="314">
        <f t="shared" si="137"/>
        <v>0</v>
      </c>
      <c r="AC365" s="314"/>
      <c r="AD365" s="399"/>
    </row>
    <row r="366" spans="1:30" s="3" customFormat="1" ht="24.75" customHeight="1">
      <c r="A366" s="394" t="s">
        <v>839</v>
      </c>
      <c r="B366" s="395" t="str">
        <f>UPPER("Dân số - Gia đình - Trẻ em")</f>
        <v>DÂN SỐ - GIA ĐÌNH - TRẺ EM</v>
      </c>
      <c r="C366" s="394"/>
      <c r="D366" s="394"/>
      <c r="E366" s="330"/>
      <c r="F366" s="314" t="str">
        <f t="shared" si="120"/>
        <v xml:space="preserve"> </v>
      </c>
      <c r="G366" s="330"/>
      <c r="H366" s="314" t="str">
        <f t="shared" si="124"/>
        <v xml:space="preserve"> </v>
      </c>
      <c r="I366" s="330"/>
      <c r="J366" s="314" t="str">
        <f t="shared" si="122"/>
        <v xml:space="preserve"> </v>
      </c>
      <c r="K366" s="330"/>
      <c r="L366" s="353" t="str">
        <f t="shared" si="134"/>
        <v xml:space="preserve"> </v>
      </c>
      <c r="M366" s="328"/>
      <c r="N366" s="314" t="str">
        <f t="shared" si="123"/>
        <v xml:space="preserve"> </v>
      </c>
      <c r="O366" s="330"/>
      <c r="P366" s="314" t="str">
        <f t="shared" si="121"/>
        <v xml:space="preserve"> </v>
      </c>
      <c r="Q366" s="330"/>
      <c r="R366" s="353" t="str">
        <f t="shared" si="136"/>
        <v xml:space="preserve"> </v>
      </c>
      <c r="S366" s="328"/>
      <c r="T366" s="353" t="str">
        <f t="shared" si="135"/>
        <v xml:space="preserve"> </v>
      </c>
      <c r="U366" s="353"/>
      <c r="V366" s="353" t="str">
        <f t="shared" si="133"/>
        <v xml:space="preserve"> </v>
      </c>
      <c r="W366" s="330"/>
      <c r="X366" s="353" t="str">
        <f t="shared" si="129"/>
        <v xml:space="preserve"> </v>
      </c>
      <c r="Y366" s="328"/>
      <c r="Z366" s="353" t="str">
        <f t="shared" si="125"/>
        <v xml:space="preserve"> </v>
      </c>
      <c r="AA366" s="330"/>
      <c r="AB366" s="353" t="str">
        <f t="shared" si="137"/>
        <v xml:space="preserve"> </v>
      </c>
      <c r="AC366" s="353"/>
      <c r="AD366" s="394"/>
    </row>
    <row r="367" spans="1:30">
      <c r="A367" s="456">
        <v>1</v>
      </c>
      <c r="B367" s="473" t="s">
        <v>386</v>
      </c>
      <c r="C367" s="487"/>
      <c r="D367" s="399"/>
      <c r="E367" s="330"/>
      <c r="F367" s="314" t="str">
        <f t="shared" si="120"/>
        <v xml:space="preserve"> </v>
      </c>
      <c r="G367" s="330"/>
      <c r="H367" s="314" t="str">
        <f t="shared" si="124"/>
        <v xml:space="preserve"> </v>
      </c>
      <c r="I367" s="330"/>
      <c r="J367" s="314" t="str">
        <f t="shared" si="122"/>
        <v xml:space="preserve"> </v>
      </c>
      <c r="K367" s="330"/>
      <c r="L367" s="314" t="str">
        <f t="shared" si="134"/>
        <v xml:space="preserve"> </v>
      </c>
      <c r="M367" s="328"/>
      <c r="N367" s="314" t="str">
        <f t="shared" si="123"/>
        <v xml:space="preserve"> </v>
      </c>
      <c r="O367" s="330"/>
      <c r="P367" s="314" t="str">
        <f t="shared" si="121"/>
        <v xml:space="preserve"> </v>
      </c>
      <c r="Q367" s="330"/>
      <c r="R367" s="317" t="str">
        <f t="shared" si="136"/>
        <v xml:space="preserve"> </v>
      </c>
      <c r="S367" s="328"/>
      <c r="T367" s="317" t="str">
        <f t="shared" si="135"/>
        <v xml:space="preserve"> </v>
      </c>
      <c r="U367" s="314"/>
      <c r="V367" s="314" t="str">
        <f t="shared" si="133"/>
        <v xml:space="preserve"> </v>
      </c>
      <c r="W367" s="330"/>
      <c r="X367" s="314" t="str">
        <f t="shared" si="129"/>
        <v xml:space="preserve"> </v>
      </c>
      <c r="Y367" s="328"/>
      <c r="Z367" s="314" t="str">
        <f t="shared" si="125"/>
        <v xml:space="preserve"> </v>
      </c>
      <c r="AA367" s="330"/>
      <c r="AB367" s="314" t="str">
        <f t="shared" si="137"/>
        <v xml:space="preserve"> </v>
      </c>
      <c r="AC367" s="314"/>
      <c r="AD367" s="399"/>
    </row>
    <row r="368" spans="1:30">
      <c r="A368" s="487"/>
      <c r="B368" s="486" t="s">
        <v>699</v>
      </c>
      <c r="C368" s="487" t="s">
        <v>55</v>
      </c>
      <c r="D368" s="335">
        <v>70968</v>
      </c>
      <c r="E368" s="329"/>
      <c r="F368" s="314">
        <v>70637</v>
      </c>
      <c r="G368" s="329">
        <f>70668-70637</f>
        <v>31</v>
      </c>
      <c r="H368" s="314">
        <f t="shared" si="124"/>
        <v>70668</v>
      </c>
      <c r="I368" s="335">
        <f>70712-70668</f>
        <v>44</v>
      </c>
      <c r="J368" s="314">
        <f t="shared" si="122"/>
        <v>70712</v>
      </c>
      <c r="K368" s="329">
        <f>70809-70712</f>
        <v>97</v>
      </c>
      <c r="L368" s="314">
        <f t="shared" si="134"/>
        <v>70809</v>
      </c>
      <c r="M368" s="335"/>
      <c r="N368" s="318">
        <f t="shared" si="123"/>
        <v>70809</v>
      </c>
      <c r="O368" s="329">
        <f>70968-70809</f>
        <v>159</v>
      </c>
      <c r="P368" s="318">
        <f t="shared" si="121"/>
        <v>70968</v>
      </c>
      <c r="Q368" s="329">
        <f>71006-70968</f>
        <v>38</v>
      </c>
      <c r="R368" s="318">
        <f t="shared" si="136"/>
        <v>71006</v>
      </c>
      <c r="S368" s="335">
        <v>49</v>
      </c>
      <c r="T368" s="318">
        <f t="shared" si="135"/>
        <v>71055</v>
      </c>
      <c r="U368" s="318">
        <f>70968-71055</f>
        <v>-87</v>
      </c>
      <c r="V368" s="318">
        <f t="shared" si="133"/>
        <v>70968</v>
      </c>
      <c r="W368" s="329"/>
      <c r="X368" s="318">
        <f t="shared" si="129"/>
        <v>70968</v>
      </c>
      <c r="Y368" s="335"/>
      <c r="Z368" s="318">
        <f t="shared" si="125"/>
        <v>70968</v>
      </c>
      <c r="AA368" s="329"/>
      <c r="AB368" s="318">
        <f t="shared" si="137"/>
        <v>70968</v>
      </c>
      <c r="AC368" s="314">
        <f t="shared" si="128"/>
        <v>100</v>
      </c>
      <c r="AD368" s="399"/>
    </row>
    <row r="369" spans="1:30">
      <c r="A369" s="487"/>
      <c r="B369" s="552" t="s">
        <v>701</v>
      </c>
      <c r="C369" s="487"/>
      <c r="D369" s="335"/>
      <c r="E369" s="329"/>
      <c r="F369" s="314" t="str">
        <f t="shared" si="120"/>
        <v xml:space="preserve"> </v>
      </c>
      <c r="G369" s="330"/>
      <c r="H369" s="314" t="str">
        <f t="shared" si="124"/>
        <v xml:space="preserve"> </v>
      </c>
      <c r="I369" s="328"/>
      <c r="J369" s="314" t="str">
        <f t="shared" si="122"/>
        <v xml:space="preserve"> </v>
      </c>
      <c r="K369" s="330"/>
      <c r="L369" s="314" t="str">
        <f t="shared" si="134"/>
        <v xml:space="preserve"> </v>
      </c>
      <c r="M369" s="328"/>
      <c r="N369" s="318" t="str">
        <f t="shared" si="123"/>
        <v xml:space="preserve"> </v>
      </c>
      <c r="O369" s="329"/>
      <c r="P369" s="318" t="str">
        <f t="shared" si="121"/>
        <v xml:space="preserve"> </v>
      </c>
      <c r="Q369" s="330"/>
      <c r="R369" s="318" t="str">
        <f t="shared" si="136"/>
        <v xml:space="preserve"> </v>
      </c>
      <c r="S369" s="335"/>
      <c r="T369" s="318" t="str">
        <f t="shared" si="135"/>
        <v xml:space="preserve"> </v>
      </c>
      <c r="U369" s="318"/>
      <c r="V369" s="318" t="str">
        <f t="shared" si="133"/>
        <v xml:space="preserve"> </v>
      </c>
      <c r="W369" s="329"/>
      <c r="X369" s="318" t="str">
        <f t="shared" si="129"/>
        <v xml:space="preserve"> </v>
      </c>
      <c r="Y369" s="335"/>
      <c r="Z369" s="318" t="str">
        <f t="shared" si="125"/>
        <v xml:space="preserve"> </v>
      </c>
      <c r="AA369" s="329"/>
      <c r="AB369" s="318" t="str">
        <f t="shared" si="137"/>
        <v xml:space="preserve"> </v>
      </c>
      <c r="AC369" s="314"/>
      <c r="AD369" s="399"/>
    </row>
    <row r="370" spans="1:30">
      <c r="A370" s="487"/>
      <c r="B370" s="486" t="s">
        <v>700</v>
      </c>
      <c r="C370" s="487" t="s">
        <v>55</v>
      </c>
      <c r="D370" s="335">
        <v>7232</v>
      </c>
      <c r="E370" s="329"/>
      <c r="F370" s="314">
        <v>7117</v>
      </c>
      <c r="G370" s="329">
        <f>7182-7117</f>
        <v>65</v>
      </c>
      <c r="H370" s="314">
        <f t="shared" si="124"/>
        <v>7182</v>
      </c>
      <c r="I370" s="335">
        <v>5</v>
      </c>
      <c r="J370" s="314">
        <f t="shared" si="122"/>
        <v>7187</v>
      </c>
      <c r="K370" s="329">
        <f>7194-7187</f>
        <v>7</v>
      </c>
      <c r="L370" s="314">
        <f t="shared" si="134"/>
        <v>7194</v>
      </c>
      <c r="M370" s="335"/>
      <c r="N370" s="318">
        <f t="shared" si="123"/>
        <v>7194</v>
      </c>
      <c r="O370" s="329">
        <f>7232-7194</f>
        <v>38</v>
      </c>
      <c r="P370" s="318">
        <f t="shared" si="121"/>
        <v>7232</v>
      </c>
      <c r="Q370" s="329">
        <f>7196-7232</f>
        <v>-36</v>
      </c>
      <c r="R370" s="318">
        <f t="shared" si="136"/>
        <v>7196</v>
      </c>
      <c r="S370" s="335">
        <f>7202-7196</f>
        <v>6</v>
      </c>
      <c r="T370" s="318">
        <f t="shared" si="135"/>
        <v>7202</v>
      </c>
      <c r="U370" s="318">
        <f>7232-7202</f>
        <v>30</v>
      </c>
      <c r="V370" s="318">
        <f t="shared" si="133"/>
        <v>7232</v>
      </c>
      <c r="W370" s="329"/>
      <c r="X370" s="318">
        <f t="shared" si="129"/>
        <v>7232</v>
      </c>
      <c r="Y370" s="335"/>
      <c r="Z370" s="318">
        <f t="shared" si="125"/>
        <v>7232</v>
      </c>
      <c r="AA370" s="329"/>
      <c r="AB370" s="318">
        <f t="shared" si="137"/>
        <v>7232</v>
      </c>
      <c r="AC370" s="314">
        <f t="shared" si="128"/>
        <v>100</v>
      </c>
      <c r="AD370" s="399"/>
    </row>
    <row r="371" spans="1:30">
      <c r="A371" s="487"/>
      <c r="B371" s="486" t="s">
        <v>702</v>
      </c>
      <c r="C371" s="487" t="s">
        <v>55</v>
      </c>
      <c r="D371" s="335">
        <v>63736</v>
      </c>
      <c r="E371" s="329"/>
      <c r="F371" s="314">
        <v>63520</v>
      </c>
      <c r="G371" s="329">
        <v>-14</v>
      </c>
      <c r="H371" s="314">
        <f t="shared" si="124"/>
        <v>63506</v>
      </c>
      <c r="I371" s="335">
        <f>63525-63506</f>
        <v>19</v>
      </c>
      <c r="J371" s="314">
        <f t="shared" si="122"/>
        <v>63525</v>
      </c>
      <c r="K371" s="329">
        <f>63615-63525</f>
        <v>90</v>
      </c>
      <c r="L371" s="314">
        <f t="shared" si="134"/>
        <v>63615</v>
      </c>
      <c r="M371" s="335"/>
      <c r="N371" s="318">
        <f t="shared" si="123"/>
        <v>63615</v>
      </c>
      <c r="O371" s="329">
        <f>63736-63615</f>
        <v>121</v>
      </c>
      <c r="P371" s="318">
        <f t="shared" si="121"/>
        <v>63736</v>
      </c>
      <c r="Q371" s="329">
        <f>63810-63736</f>
        <v>74</v>
      </c>
      <c r="R371" s="318">
        <f t="shared" si="136"/>
        <v>63810</v>
      </c>
      <c r="S371" s="335">
        <f>S368-S370</f>
        <v>43</v>
      </c>
      <c r="T371" s="318">
        <f t="shared" si="135"/>
        <v>63853</v>
      </c>
      <c r="U371" s="318">
        <f>63736-63853</f>
        <v>-117</v>
      </c>
      <c r="V371" s="318">
        <f t="shared" si="133"/>
        <v>63736</v>
      </c>
      <c r="W371" s="329"/>
      <c r="X371" s="318">
        <f t="shared" si="129"/>
        <v>63736</v>
      </c>
      <c r="Y371" s="335"/>
      <c r="Z371" s="318">
        <f t="shared" si="125"/>
        <v>63736</v>
      </c>
      <c r="AA371" s="329"/>
      <c r="AB371" s="318">
        <f t="shared" si="137"/>
        <v>63736</v>
      </c>
      <c r="AC371" s="314">
        <f t="shared" si="128"/>
        <v>100</v>
      </c>
      <c r="AD371" s="399"/>
    </row>
    <row r="372" spans="1:30">
      <c r="A372" s="439"/>
      <c r="B372" s="552" t="s">
        <v>705</v>
      </c>
      <c r="C372" s="439" t="str">
        <f>+C371</f>
        <v>Người</v>
      </c>
      <c r="D372" s="331">
        <v>60606</v>
      </c>
      <c r="E372" s="330"/>
      <c r="F372" s="314">
        <f t="shared" ref="F372:F427" si="138">IF(LEN(C372)=0," ",E372)</f>
        <v>0</v>
      </c>
      <c r="G372" s="330"/>
      <c r="H372" s="314">
        <f t="shared" si="124"/>
        <v>0</v>
      </c>
      <c r="I372" s="328"/>
      <c r="J372" s="314">
        <f t="shared" si="122"/>
        <v>0</v>
      </c>
      <c r="K372" s="330"/>
      <c r="L372" s="314">
        <f t="shared" si="134"/>
        <v>0</v>
      </c>
      <c r="M372" s="328"/>
      <c r="N372" s="314">
        <f t="shared" si="123"/>
        <v>0</v>
      </c>
      <c r="O372" s="330"/>
      <c r="P372" s="314">
        <f t="shared" si="121"/>
        <v>0</v>
      </c>
      <c r="Q372" s="330"/>
      <c r="R372" s="317">
        <f t="shared" si="136"/>
        <v>0</v>
      </c>
      <c r="S372" s="330"/>
      <c r="T372" s="317">
        <f t="shared" si="135"/>
        <v>0</v>
      </c>
      <c r="U372" s="314"/>
      <c r="V372" s="314">
        <f t="shared" si="133"/>
        <v>0</v>
      </c>
      <c r="W372" s="330"/>
      <c r="X372" s="314">
        <f t="shared" si="129"/>
        <v>0</v>
      </c>
      <c r="Y372" s="328"/>
      <c r="Z372" s="314">
        <f t="shared" si="125"/>
        <v>0</v>
      </c>
      <c r="AA372" s="330"/>
      <c r="AB372" s="314">
        <f t="shared" si="137"/>
        <v>0</v>
      </c>
      <c r="AC372" s="314">
        <f t="shared" si="128"/>
        <v>0</v>
      </c>
      <c r="AD372" s="399"/>
    </row>
    <row r="373" spans="1:30">
      <c r="A373" s="487"/>
      <c r="B373" s="486" t="s">
        <v>703</v>
      </c>
      <c r="C373" s="487" t="s">
        <v>24</v>
      </c>
      <c r="D373" s="328">
        <v>0.95</v>
      </c>
      <c r="E373" s="340"/>
      <c r="F373" s="314">
        <f t="shared" si="138"/>
        <v>0</v>
      </c>
      <c r="G373" s="330"/>
      <c r="H373" s="314">
        <f t="shared" si="124"/>
        <v>0</v>
      </c>
      <c r="I373" s="330"/>
      <c r="J373" s="314">
        <f t="shared" si="122"/>
        <v>0</v>
      </c>
      <c r="K373" s="330"/>
      <c r="L373" s="314">
        <f t="shared" si="134"/>
        <v>0</v>
      </c>
      <c r="M373" s="328"/>
      <c r="N373" s="314">
        <f t="shared" si="123"/>
        <v>0</v>
      </c>
      <c r="O373" s="330"/>
      <c r="P373" s="314">
        <f t="shared" ref="P373:P376" si="139">IF(LEN($C373)=0," ",N373+O373)</f>
        <v>0</v>
      </c>
      <c r="Q373" s="330"/>
      <c r="R373" s="314">
        <f t="shared" si="136"/>
        <v>0</v>
      </c>
      <c r="S373" s="330"/>
      <c r="T373" s="317">
        <f t="shared" si="135"/>
        <v>0</v>
      </c>
      <c r="U373" s="314"/>
      <c r="V373" s="314">
        <f t="shared" si="133"/>
        <v>0</v>
      </c>
      <c r="W373" s="330"/>
      <c r="X373" s="314">
        <f t="shared" si="129"/>
        <v>0</v>
      </c>
      <c r="Y373" s="328"/>
      <c r="Z373" s="314">
        <f t="shared" si="125"/>
        <v>0</v>
      </c>
      <c r="AA373" s="330"/>
      <c r="AB373" s="314">
        <f t="shared" si="137"/>
        <v>0</v>
      </c>
      <c r="AC373" s="314">
        <f t="shared" si="128"/>
        <v>0</v>
      </c>
      <c r="AD373" s="399"/>
    </row>
    <row r="374" spans="1:30">
      <c r="A374" s="487"/>
      <c r="B374" s="486" t="s">
        <v>817</v>
      </c>
      <c r="C374" s="487" t="s">
        <v>57</v>
      </c>
      <c r="D374" s="338">
        <v>0.4</v>
      </c>
      <c r="E374" s="340"/>
      <c r="F374" s="314">
        <f t="shared" si="138"/>
        <v>0</v>
      </c>
      <c r="G374" s="330"/>
      <c r="H374" s="314">
        <f t="shared" ref="H374:H375" si="140">IF(LEN(C374)=0," ",F374+G374)</f>
        <v>0</v>
      </c>
      <c r="I374" s="330"/>
      <c r="J374" s="314">
        <f t="shared" ref="J374:J375" si="141">IF(LEN($C374)=0," ",H374+I374)</f>
        <v>0</v>
      </c>
      <c r="K374" s="330"/>
      <c r="L374" s="314">
        <f t="shared" si="134"/>
        <v>0</v>
      </c>
      <c r="M374" s="328"/>
      <c r="N374" s="314">
        <f t="shared" ref="N374:N376" si="142">IF(LEN($C374)=0," ",L374+M374)</f>
        <v>0</v>
      </c>
      <c r="O374" s="330"/>
      <c r="P374" s="314">
        <f t="shared" si="139"/>
        <v>0</v>
      </c>
      <c r="Q374" s="330"/>
      <c r="R374" s="314">
        <f t="shared" si="136"/>
        <v>0</v>
      </c>
      <c r="S374" s="330"/>
      <c r="T374" s="317">
        <f t="shared" si="135"/>
        <v>0</v>
      </c>
      <c r="U374" s="314"/>
      <c r="V374" s="314">
        <f t="shared" si="133"/>
        <v>0</v>
      </c>
      <c r="W374" s="330"/>
      <c r="X374" s="314">
        <f t="shared" si="129"/>
        <v>0</v>
      </c>
      <c r="Y374" s="328"/>
      <c r="Z374" s="314">
        <f t="shared" si="125"/>
        <v>0</v>
      </c>
      <c r="AA374" s="330"/>
      <c r="AB374" s="314">
        <f t="shared" si="137"/>
        <v>0</v>
      </c>
      <c r="AC374" s="314">
        <f t="shared" si="128"/>
        <v>0</v>
      </c>
      <c r="AD374" s="399"/>
    </row>
    <row r="375" spans="1:30">
      <c r="A375" s="487"/>
      <c r="B375" s="486" t="s">
        <v>816</v>
      </c>
      <c r="C375" s="487" t="s">
        <v>57</v>
      </c>
      <c r="D375" s="328">
        <v>8.5</v>
      </c>
      <c r="E375" s="340"/>
      <c r="F375" s="314">
        <f t="shared" si="138"/>
        <v>0</v>
      </c>
      <c r="G375" s="330"/>
      <c r="H375" s="314">
        <f t="shared" si="140"/>
        <v>0</v>
      </c>
      <c r="I375" s="330"/>
      <c r="J375" s="314">
        <f t="shared" si="141"/>
        <v>0</v>
      </c>
      <c r="K375" s="330"/>
      <c r="L375" s="314">
        <f t="shared" si="134"/>
        <v>0</v>
      </c>
      <c r="M375" s="328"/>
      <c r="N375" s="314">
        <f t="shared" si="142"/>
        <v>0</v>
      </c>
      <c r="O375" s="330"/>
      <c r="P375" s="314">
        <f t="shared" si="139"/>
        <v>0</v>
      </c>
      <c r="Q375" s="330"/>
      <c r="R375" s="314">
        <f t="shared" si="136"/>
        <v>0</v>
      </c>
      <c r="S375" s="330"/>
      <c r="T375" s="317">
        <f t="shared" si="135"/>
        <v>0</v>
      </c>
      <c r="U375" s="314"/>
      <c r="V375" s="314">
        <f t="shared" si="133"/>
        <v>0</v>
      </c>
      <c r="W375" s="330"/>
      <c r="X375" s="314">
        <f t="shared" si="129"/>
        <v>0</v>
      </c>
      <c r="Y375" s="328"/>
      <c r="Z375" s="314">
        <f t="shared" si="125"/>
        <v>0</v>
      </c>
      <c r="AA375" s="330"/>
      <c r="AB375" s="314">
        <f t="shared" si="137"/>
        <v>0</v>
      </c>
      <c r="AC375" s="314">
        <f t="shared" si="128"/>
        <v>0</v>
      </c>
      <c r="AD375" s="399"/>
    </row>
    <row r="376" spans="1:30" ht="37.5">
      <c r="A376" s="487"/>
      <c r="B376" s="545" t="s">
        <v>704</v>
      </c>
      <c r="C376" s="487" t="s">
        <v>24</v>
      </c>
      <c r="D376" s="328"/>
      <c r="E376" s="340"/>
      <c r="F376" s="314">
        <f t="shared" si="138"/>
        <v>0</v>
      </c>
      <c r="G376" s="330"/>
      <c r="H376" s="314">
        <f t="shared" ref="H376:H427" si="143">IF(LEN(C376)=0," ",F376+G376)</f>
        <v>0</v>
      </c>
      <c r="I376" s="330"/>
      <c r="J376" s="314">
        <f t="shared" ref="J376:J427" si="144">IF(LEN($C376)=0," ",H376+I376)</f>
        <v>0</v>
      </c>
      <c r="K376" s="330"/>
      <c r="L376" s="314">
        <f t="shared" si="134"/>
        <v>0</v>
      </c>
      <c r="M376" s="328"/>
      <c r="N376" s="314">
        <f t="shared" si="142"/>
        <v>0</v>
      </c>
      <c r="O376" s="330"/>
      <c r="P376" s="314">
        <f t="shared" si="139"/>
        <v>0</v>
      </c>
      <c r="Q376" s="330"/>
      <c r="R376" s="314">
        <f t="shared" si="136"/>
        <v>0</v>
      </c>
      <c r="S376" s="330"/>
      <c r="T376" s="317">
        <f t="shared" si="135"/>
        <v>0</v>
      </c>
      <c r="U376" s="314"/>
      <c r="V376" s="314">
        <f t="shared" si="133"/>
        <v>0</v>
      </c>
      <c r="W376" s="330"/>
      <c r="X376" s="314">
        <f t="shared" si="129"/>
        <v>0</v>
      </c>
      <c r="Y376" s="328"/>
      <c r="Z376" s="314">
        <f t="shared" si="125"/>
        <v>0</v>
      </c>
      <c r="AA376" s="330"/>
      <c r="AB376" s="314">
        <f t="shared" si="137"/>
        <v>0</v>
      </c>
      <c r="AC376" s="314"/>
      <c r="AD376" s="399"/>
    </row>
    <row r="377" spans="1:30">
      <c r="A377" s="456">
        <v>2</v>
      </c>
      <c r="B377" s="473" t="s">
        <v>392</v>
      </c>
      <c r="C377" s="487"/>
      <c r="D377" s="399"/>
      <c r="E377" s="330"/>
      <c r="F377" s="314" t="str">
        <f t="shared" si="138"/>
        <v xml:space="preserve"> </v>
      </c>
      <c r="G377" s="330"/>
      <c r="H377" s="314" t="str">
        <f t="shared" si="143"/>
        <v xml:space="preserve"> </v>
      </c>
      <c r="I377" s="330"/>
      <c r="J377" s="314" t="str">
        <f t="shared" si="144"/>
        <v xml:space="preserve"> </v>
      </c>
      <c r="K377" s="330"/>
      <c r="L377" s="314" t="str">
        <f t="shared" si="134"/>
        <v xml:space="preserve"> </v>
      </c>
      <c r="M377" s="328"/>
      <c r="N377" s="314" t="str">
        <f t="shared" ref="N377:N427" si="145">IF(LEN($C377)=0," ",L377+M377)</f>
        <v xml:space="preserve"> </v>
      </c>
      <c r="O377" s="330"/>
      <c r="P377" s="314" t="str">
        <f t="shared" ref="P377:P427" si="146">IF(LEN($C377)=0," ",N377+O377)</f>
        <v xml:space="preserve"> </v>
      </c>
      <c r="Q377" s="330"/>
      <c r="R377" s="314" t="str">
        <f t="shared" si="136"/>
        <v xml:space="preserve"> </v>
      </c>
      <c r="S377" s="330"/>
      <c r="T377" s="317" t="str">
        <f t="shared" si="135"/>
        <v xml:space="preserve"> </v>
      </c>
      <c r="U377" s="314"/>
      <c r="V377" s="314" t="str">
        <f t="shared" si="133"/>
        <v xml:space="preserve"> </v>
      </c>
      <c r="W377" s="330"/>
      <c r="X377" s="314" t="str">
        <f t="shared" si="129"/>
        <v xml:space="preserve"> </v>
      </c>
      <c r="Y377" s="328"/>
      <c r="Z377" s="314" t="str">
        <f t="shared" si="125"/>
        <v xml:space="preserve"> </v>
      </c>
      <c r="AA377" s="330"/>
      <c r="AB377" s="314" t="str">
        <f t="shared" si="137"/>
        <v xml:space="preserve"> </v>
      </c>
      <c r="AC377" s="314"/>
      <c r="AD377" s="399"/>
    </row>
    <row r="378" spans="1:30" ht="37.5">
      <c r="A378" s="487"/>
      <c r="B378" s="545" t="s">
        <v>706</v>
      </c>
      <c r="C378" s="487" t="s">
        <v>24</v>
      </c>
      <c r="D378" s="335">
        <v>71</v>
      </c>
      <c r="E378" s="330"/>
      <c r="F378" s="314">
        <f t="shared" si="138"/>
        <v>0</v>
      </c>
      <c r="G378" s="330"/>
      <c r="H378" s="314">
        <v>71</v>
      </c>
      <c r="I378" s="330"/>
      <c r="J378" s="314">
        <f t="shared" si="144"/>
        <v>71</v>
      </c>
      <c r="K378" s="330"/>
      <c r="L378" s="314">
        <f t="shared" si="134"/>
        <v>71</v>
      </c>
      <c r="M378" s="328"/>
      <c r="N378" s="314">
        <f t="shared" si="145"/>
        <v>71</v>
      </c>
      <c r="O378" s="330"/>
      <c r="P378" s="314">
        <f t="shared" si="146"/>
        <v>71</v>
      </c>
      <c r="Q378" s="340"/>
      <c r="R378" s="317">
        <f t="shared" si="136"/>
        <v>71</v>
      </c>
      <c r="S378" s="340"/>
      <c r="T378" s="317">
        <f t="shared" si="135"/>
        <v>71</v>
      </c>
      <c r="U378" s="317"/>
      <c r="V378" s="314">
        <f t="shared" si="133"/>
        <v>71</v>
      </c>
      <c r="W378" s="340"/>
      <c r="X378" s="314">
        <f t="shared" si="129"/>
        <v>71</v>
      </c>
      <c r="Y378" s="338"/>
      <c r="Z378" s="314">
        <f t="shared" ref="Z378:Z379" si="147">IF(LEN($C378)=0," ",X378+Y378)</f>
        <v>71</v>
      </c>
      <c r="AA378" s="340"/>
      <c r="AB378" s="314">
        <f t="shared" si="137"/>
        <v>71</v>
      </c>
      <c r="AC378" s="314">
        <f t="shared" si="128"/>
        <v>100</v>
      </c>
      <c r="AD378" s="399"/>
    </row>
    <row r="379" spans="1:30" ht="37.5">
      <c r="A379" s="487"/>
      <c r="B379" s="545" t="s">
        <v>707</v>
      </c>
      <c r="C379" s="487" t="s">
        <v>24</v>
      </c>
      <c r="D379" s="338">
        <v>15</v>
      </c>
      <c r="E379" s="330"/>
      <c r="F379" s="314">
        <v>19.5</v>
      </c>
      <c r="G379" s="330">
        <v>-5.5</v>
      </c>
      <c r="H379" s="314">
        <f t="shared" si="143"/>
        <v>14</v>
      </c>
      <c r="I379" s="330"/>
      <c r="J379" s="314">
        <f t="shared" si="144"/>
        <v>14</v>
      </c>
      <c r="K379" s="330">
        <v>0.3</v>
      </c>
      <c r="L379" s="314">
        <f t="shared" si="134"/>
        <v>14.3</v>
      </c>
      <c r="M379" s="328"/>
      <c r="N379" s="314">
        <f t="shared" si="145"/>
        <v>14.3</v>
      </c>
      <c r="O379" s="330"/>
      <c r="P379" s="314">
        <f t="shared" si="146"/>
        <v>14.3</v>
      </c>
      <c r="Q379" s="340">
        <f>13.49-14.3</f>
        <v>-0.8100000000000005</v>
      </c>
      <c r="R379" s="314">
        <f t="shared" si="136"/>
        <v>13.49</v>
      </c>
      <c r="S379" s="340"/>
      <c r="T379" s="314">
        <f t="shared" si="135"/>
        <v>13.49</v>
      </c>
      <c r="U379" s="317"/>
      <c r="V379" s="314">
        <f t="shared" si="133"/>
        <v>13.49</v>
      </c>
      <c r="W379" s="340"/>
      <c r="X379" s="314">
        <f t="shared" si="129"/>
        <v>13.49</v>
      </c>
      <c r="Y379" s="338"/>
      <c r="Z379" s="314">
        <f t="shared" si="147"/>
        <v>13.49</v>
      </c>
      <c r="AA379" s="340"/>
      <c r="AB379" s="314">
        <f t="shared" si="137"/>
        <v>13.49</v>
      </c>
      <c r="AC379" s="314">
        <f t="shared" si="128"/>
        <v>89.933333333333337</v>
      </c>
      <c r="AD379" s="399"/>
    </row>
    <row r="380" spans="1:30" hidden="1">
      <c r="A380" s="487"/>
      <c r="B380" s="545" t="s">
        <v>708</v>
      </c>
      <c r="C380" s="487" t="s">
        <v>397</v>
      </c>
      <c r="D380" s="338"/>
      <c r="E380" s="330"/>
      <c r="F380" s="314">
        <f t="shared" si="138"/>
        <v>0</v>
      </c>
      <c r="G380" s="330"/>
      <c r="H380" s="314">
        <f t="shared" si="143"/>
        <v>0</v>
      </c>
      <c r="I380" s="330"/>
      <c r="J380" s="314">
        <f t="shared" si="144"/>
        <v>0</v>
      </c>
      <c r="K380" s="330"/>
      <c r="L380" s="314">
        <f t="shared" si="134"/>
        <v>0</v>
      </c>
      <c r="M380" s="328"/>
      <c r="N380" s="314">
        <f t="shared" si="145"/>
        <v>0</v>
      </c>
      <c r="O380" s="330"/>
      <c r="P380" s="314">
        <f t="shared" si="146"/>
        <v>0</v>
      </c>
      <c r="Q380" s="330"/>
      <c r="R380" s="314">
        <f t="shared" si="136"/>
        <v>0</v>
      </c>
      <c r="S380" s="330"/>
      <c r="T380" s="314">
        <f t="shared" si="135"/>
        <v>0</v>
      </c>
      <c r="U380" s="314"/>
      <c r="V380" s="314">
        <f t="shared" ref="V380:V404" si="148">IF(LEN($C380)=0," ",T380+U380)</f>
        <v>0</v>
      </c>
      <c r="W380" s="330"/>
      <c r="X380" s="314">
        <f t="shared" ref="X380:X404" si="149">IF(LEN($C380)=0," ",V380+W380)</f>
        <v>0</v>
      </c>
      <c r="Y380" s="328"/>
      <c r="Z380" s="314">
        <f t="shared" ref="Z380:Z404" si="150">IF(LEN($C380)=0," ",X380+Y380)</f>
        <v>0</v>
      </c>
      <c r="AA380" s="330"/>
      <c r="AB380" s="314">
        <f t="shared" ref="AB380:AB428" si="151">IF(LEN($C380)=0," ",Z380+AA380)</f>
        <v>0</v>
      </c>
      <c r="AC380" s="314" t="e">
        <f t="shared" si="128"/>
        <v>#DIV/0!</v>
      </c>
      <c r="AD380" s="399"/>
    </row>
    <row r="381" spans="1:30" hidden="1">
      <c r="A381" s="487"/>
      <c r="B381" s="511" t="s">
        <v>45</v>
      </c>
      <c r="C381" s="487"/>
      <c r="D381" s="335"/>
      <c r="E381" s="330"/>
      <c r="F381" s="314" t="str">
        <f t="shared" si="138"/>
        <v xml:space="preserve"> </v>
      </c>
      <c r="G381" s="330"/>
      <c r="H381" s="314" t="str">
        <f t="shared" si="143"/>
        <v xml:space="preserve"> </v>
      </c>
      <c r="I381" s="330"/>
      <c r="J381" s="314" t="str">
        <f t="shared" si="144"/>
        <v xml:space="preserve"> </v>
      </c>
      <c r="K381" s="330"/>
      <c r="L381" s="314" t="str">
        <f t="shared" si="134"/>
        <v xml:space="preserve"> </v>
      </c>
      <c r="M381" s="328"/>
      <c r="N381" s="314" t="str">
        <f t="shared" si="145"/>
        <v xml:space="preserve"> </v>
      </c>
      <c r="O381" s="330"/>
      <c r="P381" s="314" t="str">
        <f t="shared" si="146"/>
        <v xml:space="preserve"> </v>
      </c>
      <c r="Q381" s="330"/>
      <c r="R381" s="314" t="str">
        <f t="shared" si="136"/>
        <v xml:space="preserve"> </v>
      </c>
      <c r="S381" s="330"/>
      <c r="T381" s="314" t="str">
        <f t="shared" si="135"/>
        <v xml:space="preserve"> </v>
      </c>
      <c r="U381" s="314"/>
      <c r="V381" s="314" t="str">
        <f t="shared" si="148"/>
        <v xml:space="preserve"> </v>
      </c>
      <c r="W381" s="330"/>
      <c r="X381" s="314" t="str">
        <f t="shared" si="149"/>
        <v xml:space="preserve"> </v>
      </c>
      <c r="Y381" s="328"/>
      <c r="Z381" s="314" t="str">
        <f t="shared" si="150"/>
        <v xml:space="preserve"> </v>
      </c>
      <c r="AA381" s="330"/>
      <c r="AB381" s="314" t="str">
        <f t="shared" si="151"/>
        <v xml:space="preserve"> </v>
      </c>
      <c r="AC381" s="314" t="e">
        <f t="shared" si="128"/>
        <v>#VALUE!</v>
      </c>
      <c r="AD381" s="399"/>
    </row>
    <row r="382" spans="1:30" s="412" customFormat="1" hidden="1">
      <c r="A382" s="439"/>
      <c r="B382" s="552" t="s">
        <v>709</v>
      </c>
      <c r="C382" s="439" t="s">
        <v>397</v>
      </c>
      <c r="D382" s="331"/>
      <c r="E382" s="330"/>
      <c r="F382" s="314">
        <f t="shared" si="138"/>
        <v>0</v>
      </c>
      <c r="G382" s="330"/>
      <c r="H382" s="314">
        <f t="shared" si="143"/>
        <v>0</v>
      </c>
      <c r="I382" s="330"/>
      <c r="J382" s="314">
        <f t="shared" si="144"/>
        <v>0</v>
      </c>
      <c r="K382" s="330"/>
      <c r="L382" s="314">
        <f t="shared" si="134"/>
        <v>0</v>
      </c>
      <c r="M382" s="328"/>
      <c r="N382" s="314">
        <f t="shared" si="145"/>
        <v>0</v>
      </c>
      <c r="O382" s="330"/>
      <c r="P382" s="314">
        <f t="shared" si="146"/>
        <v>0</v>
      </c>
      <c r="Q382" s="330"/>
      <c r="R382" s="314">
        <f t="shared" si="136"/>
        <v>0</v>
      </c>
      <c r="S382" s="330"/>
      <c r="T382" s="314">
        <f t="shared" si="135"/>
        <v>0</v>
      </c>
      <c r="U382" s="314"/>
      <c r="V382" s="314">
        <f t="shared" si="148"/>
        <v>0</v>
      </c>
      <c r="W382" s="330"/>
      <c r="X382" s="314">
        <f t="shared" si="149"/>
        <v>0</v>
      </c>
      <c r="Y382" s="328"/>
      <c r="Z382" s="314">
        <f t="shared" si="150"/>
        <v>0</v>
      </c>
      <c r="AA382" s="330"/>
      <c r="AB382" s="314">
        <f t="shared" si="151"/>
        <v>0</v>
      </c>
      <c r="AC382" s="314" t="e">
        <f t="shared" si="128"/>
        <v>#DIV/0!</v>
      </c>
      <c r="AD382" s="411"/>
    </row>
    <row r="383" spans="1:30" s="412" customFormat="1" hidden="1">
      <c r="A383" s="439"/>
      <c r="B383" s="552" t="s">
        <v>710</v>
      </c>
      <c r="C383" s="439" t="s">
        <v>397</v>
      </c>
      <c r="D383" s="331"/>
      <c r="E383" s="330"/>
      <c r="F383" s="314">
        <f t="shared" si="138"/>
        <v>0</v>
      </c>
      <c r="G383" s="330"/>
      <c r="H383" s="314">
        <f t="shared" si="143"/>
        <v>0</v>
      </c>
      <c r="I383" s="330"/>
      <c r="J383" s="314">
        <f t="shared" si="144"/>
        <v>0</v>
      </c>
      <c r="K383" s="330"/>
      <c r="L383" s="314">
        <f t="shared" si="134"/>
        <v>0</v>
      </c>
      <c r="M383" s="328"/>
      <c r="N383" s="314">
        <f t="shared" si="145"/>
        <v>0</v>
      </c>
      <c r="O383" s="330"/>
      <c r="P383" s="314">
        <f t="shared" si="146"/>
        <v>0</v>
      </c>
      <c r="Q383" s="330"/>
      <c r="R383" s="314">
        <f t="shared" si="136"/>
        <v>0</v>
      </c>
      <c r="S383" s="330"/>
      <c r="T383" s="314">
        <f t="shared" si="135"/>
        <v>0</v>
      </c>
      <c r="U383" s="314"/>
      <c r="V383" s="314">
        <f t="shared" si="148"/>
        <v>0</v>
      </c>
      <c r="W383" s="330"/>
      <c r="X383" s="314">
        <f t="shared" si="149"/>
        <v>0</v>
      </c>
      <c r="Y383" s="328"/>
      <c r="Z383" s="314">
        <f t="shared" si="150"/>
        <v>0</v>
      </c>
      <c r="AA383" s="330"/>
      <c r="AB383" s="314">
        <f t="shared" si="151"/>
        <v>0</v>
      </c>
      <c r="AC383" s="314" t="e">
        <f t="shared" si="128"/>
        <v>#DIV/0!</v>
      </c>
      <c r="AD383" s="411"/>
    </row>
    <row r="384" spans="1:30" s="412" customFormat="1" hidden="1">
      <c r="A384" s="439"/>
      <c r="B384" s="552" t="s">
        <v>711</v>
      </c>
      <c r="C384" s="439" t="s">
        <v>397</v>
      </c>
      <c r="D384" s="331"/>
      <c r="E384" s="330"/>
      <c r="F384" s="314">
        <f t="shared" si="138"/>
        <v>0</v>
      </c>
      <c r="G384" s="330"/>
      <c r="H384" s="314">
        <f t="shared" si="143"/>
        <v>0</v>
      </c>
      <c r="I384" s="330"/>
      <c r="J384" s="314">
        <f t="shared" si="144"/>
        <v>0</v>
      </c>
      <c r="K384" s="330"/>
      <c r="L384" s="314">
        <f t="shared" si="134"/>
        <v>0</v>
      </c>
      <c r="M384" s="328"/>
      <c r="N384" s="314">
        <f t="shared" si="145"/>
        <v>0</v>
      </c>
      <c r="O384" s="330"/>
      <c r="P384" s="314">
        <f t="shared" si="146"/>
        <v>0</v>
      </c>
      <c r="Q384" s="330"/>
      <c r="R384" s="314">
        <f t="shared" si="136"/>
        <v>0</v>
      </c>
      <c r="S384" s="330"/>
      <c r="T384" s="314">
        <f t="shared" si="135"/>
        <v>0</v>
      </c>
      <c r="U384" s="314"/>
      <c r="V384" s="314">
        <f t="shared" si="148"/>
        <v>0</v>
      </c>
      <c r="W384" s="330"/>
      <c r="X384" s="314">
        <f t="shared" si="149"/>
        <v>0</v>
      </c>
      <c r="Y384" s="328"/>
      <c r="Z384" s="314">
        <f t="shared" si="150"/>
        <v>0</v>
      </c>
      <c r="AA384" s="330"/>
      <c r="AB384" s="314">
        <f t="shared" si="151"/>
        <v>0</v>
      </c>
      <c r="AC384" s="314" t="e">
        <f t="shared" si="128"/>
        <v>#DIV/0!</v>
      </c>
      <c r="AD384" s="411"/>
    </row>
    <row r="385" spans="1:30" s="3" customFormat="1">
      <c r="A385" s="394" t="s">
        <v>840</v>
      </c>
      <c r="B385" s="395" t="str">
        <f>UPPER("Y tế")</f>
        <v>Y TẾ</v>
      </c>
      <c r="C385" s="394"/>
      <c r="D385" s="394"/>
      <c r="E385" s="330"/>
      <c r="F385" s="314" t="str">
        <f t="shared" si="138"/>
        <v xml:space="preserve"> </v>
      </c>
      <c r="G385" s="330"/>
      <c r="H385" s="314" t="str">
        <f t="shared" si="143"/>
        <v xml:space="preserve"> </v>
      </c>
      <c r="I385" s="330"/>
      <c r="J385" s="314" t="str">
        <f t="shared" si="144"/>
        <v xml:space="preserve"> </v>
      </c>
      <c r="K385" s="330"/>
      <c r="L385" s="353" t="str">
        <f t="shared" si="134"/>
        <v xml:space="preserve"> </v>
      </c>
      <c r="M385" s="328"/>
      <c r="N385" s="314" t="str">
        <f t="shared" si="145"/>
        <v xml:space="preserve"> </v>
      </c>
      <c r="O385" s="330"/>
      <c r="P385" s="314" t="str">
        <f t="shared" si="146"/>
        <v xml:space="preserve"> </v>
      </c>
      <c r="Q385" s="330"/>
      <c r="R385" s="353" t="str">
        <f t="shared" si="136"/>
        <v xml:space="preserve"> </v>
      </c>
      <c r="S385" s="330"/>
      <c r="T385" s="353" t="str">
        <f t="shared" si="135"/>
        <v xml:space="preserve"> </v>
      </c>
      <c r="U385" s="353"/>
      <c r="V385" s="353" t="str">
        <f t="shared" si="148"/>
        <v xml:space="preserve"> </v>
      </c>
      <c r="W385" s="330"/>
      <c r="X385" s="353" t="str">
        <f t="shared" si="149"/>
        <v xml:space="preserve"> </v>
      </c>
      <c r="Y385" s="328"/>
      <c r="Z385" s="353" t="str">
        <f t="shared" si="150"/>
        <v xml:space="preserve"> </v>
      </c>
      <c r="AA385" s="330"/>
      <c r="AB385" s="353" t="str">
        <f t="shared" si="151"/>
        <v xml:space="preserve"> </v>
      </c>
      <c r="AC385" s="353"/>
      <c r="AD385" s="394"/>
    </row>
    <row r="386" spans="1:30">
      <c r="A386" s="506" t="s">
        <v>6</v>
      </c>
      <c r="B386" s="503" t="s">
        <v>886</v>
      </c>
      <c r="C386" s="487"/>
      <c r="D386" s="399"/>
      <c r="E386" s="330"/>
      <c r="F386" s="314" t="str">
        <f t="shared" si="138"/>
        <v xml:space="preserve"> </v>
      </c>
      <c r="G386" s="330"/>
      <c r="H386" s="314" t="str">
        <f t="shared" si="143"/>
        <v xml:space="preserve"> </v>
      </c>
      <c r="I386" s="330"/>
      <c r="J386" s="314" t="str">
        <f t="shared" si="144"/>
        <v xml:space="preserve"> </v>
      </c>
      <c r="K386" s="330"/>
      <c r="L386" s="314" t="str">
        <f t="shared" si="134"/>
        <v xml:space="preserve"> </v>
      </c>
      <c r="M386" s="328"/>
      <c r="N386" s="314" t="str">
        <f t="shared" si="145"/>
        <v xml:space="preserve"> </v>
      </c>
      <c r="O386" s="330"/>
      <c r="P386" s="314" t="str">
        <f t="shared" si="146"/>
        <v xml:space="preserve"> </v>
      </c>
      <c r="Q386" s="330"/>
      <c r="R386" s="314" t="str">
        <f t="shared" si="136"/>
        <v xml:space="preserve"> </v>
      </c>
      <c r="S386" s="330"/>
      <c r="T386" s="314" t="str">
        <f t="shared" si="135"/>
        <v xml:space="preserve"> </v>
      </c>
      <c r="U386" s="314"/>
      <c r="V386" s="314" t="str">
        <f t="shared" si="148"/>
        <v xml:space="preserve"> </v>
      </c>
      <c r="W386" s="330"/>
      <c r="X386" s="314" t="str">
        <f t="shared" si="149"/>
        <v xml:space="preserve"> </v>
      </c>
      <c r="Y386" s="328"/>
      <c r="Z386" s="314" t="str">
        <f t="shared" si="150"/>
        <v xml:space="preserve"> </v>
      </c>
      <c r="AA386" s="330"/>
      <c r="AB386" s="314" t="str">
        <f t="shared" si="151"/>
        <v xml:space="preserve"> </v>
      </c>
      <c r="AC386" s="314"/>
      <c r="AD386" s="399"/>
    </row>
    <row r="387" spans="1:30">
      <c r="A387" s="506">
        <v>1</v>
      </c>
      <c r="B387" s="473" t="s">
        <v>712</v>
      </c>
      <c r="C387" s="456" t="s">
        <v>985</v>
      </c>
      <c r="D387" s="399">
        <v>13</v>
      </c>
      <c r="E387" s="330"/>
      <c r="F387" s="314">
        <v>13</v>
      </c>
      <c r="G387" s="330"/>
      <c r="H387" s="314">
        <f t="shared" si="143"/>
        <v>13</v>
      </c>
      <c r="I387" s="330"/>
      <c r="J387" s="314">
        <f t="shared" si="144"/>
        <v>13</v>
      </c>
      <c r="K387" s="330"/>
      <c r="L387" s="318">
        <f t="shared" si="134"/>
        <v>13</v>
      </c>
      <c r="M387" s="328"/>
      <c r="N387" s="314">
        <f t="shared" si="145"/>
        <v>13</v>
      </c>
      <c r="O387" s="330"/>
      <c r="P387" s="314">
        <f t="shared" si="146"/>
        <v>13</v>
      </c>
      <c r="Q387" s="330"/>
      <c r="R387" s="314">
        <f t="shared" si="136"/>
        <v>13</v>
      </c>
      <c r="S387" s="330"/>
      <c r="T387" s="318">
        <f t="shared" si="135"/>
        <v>13</v>
      </c>
      <c r="U387" s="314"/>
      <c r="V387" s="318">
        <f t="shared" si="148"/>
        <v>13</v>
      </c>
      <c r="W387" s="330"/>
      <c r="X387" s="318">
        <f t="shared" si="149"/>
        <v>13</v>
      </c>
      <c r="Y387" s="328"/>
      <c r="Z387" s="318">
        <f t="shared" si="150"/>
        <v>13</v>
      </c>
      <c r="AA387" s="330"/>
      <c r="AB387" s="318">
        <f t="shared" si="151"/>
        <v>13</v>
      </c>
      <c r="AC387" s="314">
        <f t="shared" ref="AC387:AC438" si="152">+AB387/D387*100</f>
        <v>100</v>
      </c>
      <c r="AD387" s="399"/>
    </row>
    <row r="388" spans="1:30">
      <c r="A388" s="501"/>
      <c r="B388" s="545" t="s">
        <v>713</v>
      </c>
      <c r="C388" s="501" t="s">
        <v>0</v>
      </c>
      <c r="D388" s="335">
        <v>1</v>
      </c>
      <c r="E388" s="329"/>
      <c r="F388" s="314">
        <v>1</v>
      </c>
      <c r="G388" s="329"/>
      <c r="H388" s="314">
        <f t="shared" si="143"/>
        <v>1</v>
      </c>
      <c r="I388" s="329"/>
      <c r="J388" s="314">
        <f t="shared" si="144"/>
        <v>1</v>
      </c>
      <c r="K388" s="329"/>
      <c r="L388" s="318">
        <f t="shared" si="134"/>
        <v>1</v>
      </c>
      <c r="M388" s="335"/>
      <c r="N388" s="314">
        <f t="shared" si="145"/>
        <v>1</v>
      </c>
      <c r="O388" s="329"/>
      <c r="P388" s="314">
        <f t="shared" si="146"/>
        <v>1</v>
      </c>
      <c r="Q388" s="329"/>
      <c r="R388" s="314">
        <f t="shared" si="136"/>
        <v>1</v>
      </c>
      <c r="S388" s="329"/>
      <c r="T388" s="318">
        <f t="shared" si="135"/>
        <v>1</v>
      </c>
      <c r="U388" s="318"/>
      <c r="V388" s="318">
        <f t="shared" si="148"/>
        <v>1</v>
      </c>
      <c r="W388" s="329"/>
      <c r="X388" s="318">
        <f t="shared" si="149"/>
        <v>1</v>
      </c>
      <c r="Y388" s="335"/>
      <c r="Z388" s="318">
        <f t="shared" si="150"/>
        <v>1</v>
      </c>
      <c r="AA388" s="329"/>
      <c r="AB388" s="318">
        <f t="shared" si="151"/>
        <v>1</v>
      </c>
      <c r="AC388" s="314">
        <f t="shared" si="152"/>
        <v>100</v>
      </c>
      <c r="AD388" s="399"/>
    </row>
    <row r="389" spans="1:30">
      <c r="A389" s="501"/>
      <c r="B389" s="545" t="s">
        <v>714</v>
      </c>
      <c r="C389" s="501" t="s">
        <v>406</v>
      </c>
      <c r="D389" s="335"/>
      <c r="E389" s="329"/>
      <c r="F389" s="314">
        <f t="shared" si="138"/>
        <v>0</v>
      </c>
      <c r="G389" s="329"/>
      <c r="H389" s="314">
        <f t="shared" si="143"/>
        <v>0</v>
      </c>
      <c r="I389" s="329"/>
      <c r="J389" s="314">
        <f t="shared" si="144"/>
        <v>0</v>
      </c>
      <c r="K389" s="329"/>
      <c r="L389" s="318">
        <f t="shared" si="134"/>
        <v>0</v>
      </c>
      <c r="M389" s="335"/>
      <c r="N389" s="314">
        <f t="shared" si="145"/>
        <v>0</v>
      </c>
      <c r="O389" s="329"/>
      <c r="P389" s="314">
        <f t="shared" si="146"/>
        <v>0</v>
      </c>
      <c r="Q389" s="329"/>
      <c r="R389" s="314">
        <f t="shared" si="136"/>
        <v>0</v>
      </c>
      <c r="S389" s="329"/>
      <c r="T389" s="318">
        <f t="shared" si="135"/>
        <v>0</v>
      </c>
      <c r="U389" s="318"/>
      <c r="V389" s="318">
        <f t="shared" si="148"/>
        <v>0</v>
      </c>
      <c r="W389" s="329"/>
      <c r="X389" s="318">
        <f t="shared" si="149"/>
        <v>0</v>
      </c>
      <c r="Y389" s="335"/>
      <c r="Z389" s="318">
        <f t="shared" si="150"/>
        <v>0</v>
      </c>
      <c r="AA389" s="329"/>
      <c r="AB389" s="318">
        <f t="shared" si="151"/>
        <v>0</v>
      </c>
      <c r="AC389" s="314"/>
      <c r="AD389" s="399"/>
    </row>
    <row r="390" spans="1:30">
      <c r="A390" s="501"/>
      <c r="B390" s="545" t="s">
        <v>715</v>
      </c>
      <c r="C390" s="487" t="s">
        <v>408</v>
      </c>
      <c r="D390" s="335">
        <v>12</v>
      </c>
      <c r="E390" s="329"/>
      <c r="F390" s="314">
        <v>12</v>
      </c>
      <c r="G390" s="329"/>
      <c r="H390" s="314">
        <f t="shared" si="143"/>
        <v>12</v>
      </c>
      <c r="I390" s="329"/>
      <c r="J390" s="314">
        <f t="shared" si="144"/>
        <v>12</v>
      </c>
      <c r="K390" s="329"/>
      <c r="L390" s="318">
        <f t="shared" si="134"/>
        <v>12</v>
      </c>
      <c r="M390" s="335"/>
      <c r="N390" s="314">
        <f t="shared" si="145"/>
        <v>12</v>
      </c>
      <c r="O390" s="329"/>
      <c r="P390" s="314">
        <f t="shared" si="146"/>
        <v>12</v>
      </c>
      <c r="Q390" s="329"/>
      <c r="R390" s="314">
        <f t="shared" si="136"/>
        <v>12</v>
      </c>
      <c r="S390" s="329"/>
      <c r="T390" s="318">
        <f t="shared" si="135"/>
        <v>12</v>
      </c>
      <c r="U390" s="318"/>
      <c r="V390" s="318">
        <f t="shared" si="148"/>
        <v>12</v>
      </c>
      <c r="W390" s="329"/>
      <c r="X390" s="318">
        <f t="shared" si="149"/>
        <v>12</v>
      </c>
      <c r="Y390" s="335"/>
      <c r="Z390" s="318">
        <f t="shared" si="150"/>
        <v>12</v>
      </c>
      <c r="AA390" s="329"/>
      <c r="AB390" s="318">
        <f t="shared" si="151"/>
        <v>12</v>
      </c>
      <c r="AC390" s="314">
        <f t="shared" si="152"/>
        <v>100</v>
      </c>
      <c r="AD390" s="399"/>
    </row>
    <row r="391" spans="1:30" s="7" customFormat="1" ht="37.5">
      <c r="A391" s="506">
        <v>2</v>
      </c>
      <c r="B391" s="553" t="s">
        <v>718</v>
      </c>
      <c r="C391" s="456" t="s">
        <v>410</v>
      </c>
      <c r="D391" s="329"/>
      <c r="E391" s="329"/>
      <c r="F391" s="314">
        <f t="shared" si="138"/>
        <v>0</v>
      </c>
      <c r="G391" s="329"/>
      <c r="H391" s="314">
        <f t="shared" si="143"/>
        <v>0</v>
      </c>
      <c r="I391" s="329"/>
      <c r="J391" s="314">
        <f t="shared" si="144"/>
        <v>0</v>
      </c>
      <c r="K391" s="329"/>
      <c r="L391" s="318">
        <f t="shared" si="134"/>
        <v>0</v>
      </c>
      <c r="M391" s="335"/>
      <c r="N391" s="314">
        <f t="shared" si="145"/>
        <v>0</v>
      </c>
      <c r="O391" s="329"/>
      <c r="P391" s="314">
        <f t="shared" si="146"/>
        <v>0</v>
      </c>
      <c r="Q391" s="329"/>
      <c r="R391" s="314">
        <f t="shared" si="136"/>
        <v>0</v>
      </c>
      <c r="S391" s="329"/>
      <c r="T391" s="318">
        <f t="shared" si="135"/>
        <v>0</v>
      </c>
      <c r="U391" s="318"/>
      <c r="V391" s="318">
        <f t="shared" si="148"/>
        <v>0</v>
      </c>
      <c r="W391" s="329"/>
      <c r="X391" s="318">
        <f t="shared" si="149"/>
        <v>0</v>
      </c>
      <c r="Y391" s="335"/>
      <c r="Z391" s="318">
        <f t="shared" si="150"/>
        <v>0</v>
      </c>
      <c r="AA391" s="329"/>
      <c r="AB391" s="318">
        <f t="shared" si="151"/>
        <v>0</v>
      </c>
      <c r="AC391" s="314"/>
      <c r="AD391" s="402"/>
    </row>
    <row r="392" spans="1:30" ht="37.5">
      <c r="A392" s="501"/>
      <c r="B392" s="533" t="s">
        <v>716</v>
      </c>
      <c r="C392" s="487" t="s">
        <v>410</v>
      </c>
      <c r="D392" s="335">
        <v>190</v>
      </c>
      <c r="E392" s="329"/>
      <c r="F392" s="314">
        <v>190</v>
      </c>
      <c r="G392" s="329"/>
      <c r="H392" s="314">
        <f t="shared" si="143"/>
        <v>190</v>
      </c>
      <c r="I392" s="329"/>
      <c r="J392" s="314">
        <f t="shared" si="144"/>
        <v>190</v>
      </c>
      <c r="K392" s="329"/>
      <c r="L392" s="318">
        <f t="shared" si="134"/>
        <v>190</v>
      </c>
      <c r="M392" s="335"/>
      <c r="N392" s="314">
        <f t="shared" si="145"/>
        <v>190</v>
      </c>
      <c r="O392" s="329"/>
      <c r="P392" s="314">
        <f t="shared" si="146"/>
        <v>190</v>
      </c>
      <c r="Q392" s="329"/>
      <c r="R392" s="314">
        <f t="shared" si="136"/>
        <v>190</v>
      </c>
      <c r="S392" s="329"/>
      <c r="T392" s="318">
        <v>190</v>
      </c>
      <c r="U392" s="318"/>
      <c r="V392" s="318">
        <f t="shared" si="148"/>
        <v>190</v>
      </c>
      <c r="W392" s="329"/>
      <c r="X392" s="318">
        <f t="shared" si="149"/>
        <v>190</v>
      </c>
      <c r="Y392" s="335"/>
      <c r="Z392" s="318">
        <f t="shared" si="150"/>
        <v>190</v>
      </c>
      <c r="AA392" s="329"/>
      <c r="AB392" s="318">
        <v>190</v>
      </c>
      <c r="AC392" s="314">
        <f t="shared" si="152"/>
        <v>100</v>
      </c>
      <c r="AD392" s="399"/>
    </row>
    <row r="393" spans="1:30" hidden="1">
      <c r="A393" s="487"/>
      <c r="B393" s="533" t="s">
        <v>717</v>
      </c>
      <c r="C393" s="487" t="s">
        <v>410</v>
      </c>
      <c r="D393" s="335"/>
      <c r="E393" s="330"/>
      <c r="F393" s="314">
        <f t="shared" si="138"/>
        <v>0</v>
      </c>
      <c r="G393" s="330"/>
      <c r="H393" s="314">
        <f t="shared" si="143"/>
        <v>0</v>
      </c>
      <c r="I393" s="330"/>
      <c r="J393" s="314">
        <f t="shared" si="144"/>
        <v>0</v>
      </c>
      <c r="K393" s="330"/>
      <c r="L393" s="314">
        <f t="shared" si="134"/>
        <v>0</v>
      </c>
      <c r="M393" s="328"/>
      <c r="N393" s="314">
        <f t="shared" si="145"/>
        <v>0</v>
      </c>
      <c r="O393" s="330"/>
      <c r="P393" s="314">
        <f t="shared" si="146"/>
        <v>0</v>
      </c>
      <c r="Q393" s="330"/>
      <c r="R393" s="314">
        <f t="shared" si="136"/>
        <v>0</v>
      </c>
      <c r="S393" s="330"/>
      <c r="T393" s="314">
        <f t="shared" si="135"/>
        <v>0</v>
      </c>
      <c r="U393" s="314"/>
      <c r="V393" s="314">
        <f t="shared" si="148"/>
        <v>0</v>
      </c>
      <c r="W393" s="330"/>
      <c r="X393" s="314">
        <f t="shared" si="149"/>
        <v>0</v>
      </c>
      <c r="Y393" s="328"/>
      <c r="Z393" s="314">
        <f t="shared" si="150"/>
        <v>0</v>
      </c>
      <c r="AA393" s="330"/>
      <c r="AB393" s="318">
        <f t="shared" si="151"/>
        <v>0</v>
      </c>
      <c r="AC393" s="314"/>
      <c r="AD393" s="399"/>
    </row>
    <row r="394" spans="1:30" hidden="1">
      <c r="A394" s="501"/>
      <c r="B394" s="533" t="s">
        <v>413</v>
      </c>
      <c r="C394" s="487" t="s">
        <v>410</v>
      </c>
      <c r="D394" s="335"/>
      <c r="E394" s="330"/>
      <c r="F394" s="314">
        <f t="shared" si="138"/>
        <v>0</v>
      </c>
      <c r="G394" s="330"/>
      <c r="H394" s="314">
        <f t="shared" si="143"/>
        <v>0</v>
      </c>
      <c r="I394" s="330"/>
      <c r="J394" s="314">
        <f t="shared" si="144"/>
        <v>0</v>
      </c>
      <c r="K394" s="330"/>
      <c r="L394" s="314">
        <f t="shared" si="134"/>
        <v>0</v>
      </c>
      <c r="M394" s="328"/>
      <c r="N394" s="314">
        <f t="shared" si="145"/>
        <v>0</v>
      </c>
      <c r="O394" s="330"/>
      <c r="P394" s="314">
        <f t="shared" si="146"/>
        <v>0</v>
      </c>
      <c r="Q394" s="330"/>
      <c r="R394" s="314">
        <f t="shared" si="136"/>
        <v>0</v>
      </c>
      <c r="S394" s="330"/>
      <c r="T394" s="314">
        <f t="shared" si="135"/>
        <v>0</v>
      </c>
      <c r="U394" s="314"/>
      <c r="V394" s="314">
        <f t="shared" si="148"/>
        <v>0</v>
      </c>
      <c r="W394" s="330"/>
      <c r="X394" s="314">
        <f t="shared" si="149"/>
        <v>0</v>
      </c>
      <c r="Y394" s="328"/>
      <c r="Z394" s="314">
        <f t="shared" si="150"/>
        <v>0</v>
      </c>
      <c r="AA394" s="330"/>
      <c r="AB394" s="318">
        <f t="shared" si="151"/>
        <v>0</v>
      </c>
      <c r="AC394" s="314"/>
      <c r="AD394" s="399"/>
    </row>
    <row r="395" spans="1:30" ht="37.5">
      <c r="A395" s="506">
        <v>3</v>
      </c>
      <c r="B395" s="503" t="s">
        <v>414</v>
      </c>
      <c r="C395" s="456" t="s">
        <v>410</v>
      </c>
      <c r="D395" s="330">
        <v>26.8</v>
      </c>
      <c r="E395" s="330"/>
      <c r="F395" s="314">
        <v>26.9</v>
      </c>
      <c r="G395" s="330"/>
      <c r="H395" s="314">
        <f t="shared" si="143"/>
        <v>26.9</v>
      </c>
      <c r="I395" s="330"/>
      <c r="J395" s="314">
        <f t="shared" si="144"/>
        <v>26.9</v>
      </c>
      <c r="K395" s="330"/>
      <c r="L395" s="314">
        <f t="shared" si="134"/>
        <v>26.9</v>
      </c>
      <c r="M395" s="328">
        <v>-0.1</v>
      </c>
      <c r="N395" s="314">
        <f t="shared" si="145"/>
        <v>26.799999999999997</v>
      </c>
      <c r="O395" s="330"/>
      <c r="P395" s="314">
        <f t="shared" si="146"/>
        <v>26.799999999999997</v>
      </c>
      <c r="Q395" s="330"/>
      <c r="R395" s="314">
        <f t="shared" si="136"/>
        <v>26.799999999999997</v>
      </c>
      <c r="S395" s="330"/>
      <c r="T395" s="314">
        <f t="shared" si="135"/>
        <v>26.799999999999997</v>
      </c>
      <c r="U395" s="314"/>
      <c r="V395" s="314">
        <f t="shared" si="148"/>
        <v>26.799999999999997</v>
      </c>
      <c r="W395" s="330"/>
      <c r="X395" s="314">
        <f t="shared" si="149"/>
        <v>26.799999999999997</v>
      </c>
      <c r="Y395" s="328"/>
      <c r="Z395" s="314">
        <f t="shared" si="150"/>
        <v>26.799999999999997</v>
      </c>
      <c r="AA395" s="330"/>
      <c r="AB395" s="317">
        <f t="shared" si="151"/>
        <v>26.799999999999997</v>
      </c>
      <c r="AC395" s="314">
        <f t="shared" si="152"/>
        <v>99.999999999999986</v>
      </c>
      <c r="AD395" s="399"/>
    </row>
    <row r="396" spans="1:30" ht="37.5">
      <c r="A396" s="439"/>
      <c r="B396" s="533" t="s">
        <v>415</v>
      </c>
      <c r="C396" s="439"/>
      <c r="D396" s="328"/>
      <c r="E396" s="330"/>
      <c r="F396" s="314" t="str">
        <f t="shared" si="138"/>
        <v xml:space="preserve"> </v>
      </c>
      <c r="G396" s="330"/>
      <c r="H396" s="314" t="str">
        <f t="shared" si="143"/>
        <v xml:space="preserve"> </v>
      </c>
      <c r="I396" s="330"/>
      <c r="J396" s="314" t="str">
        <f t="shared" si="144"/>
        <v xml:space="preserve"> </v>
      </c>
      <c r="K396" s="330"/>
      <c r="L396" s="314" t="str">
        <f t="shared" si="134"/>
        <v xml:space="preserve"> </v>
      </c>
      <c r="M396" s="328"/>
      <c r="N396" s="314" t="str">
        <f t="shared" si="145"/>
        <v xml:space="preserve"> </v>
      </c>
      <c r="O396" s="330"/>
      <c r="P396" s="314" t="str">
        <f t="shared" si="146"/>
        <v xml:space="preserve"> </v>
      </c>
      <c r="Q396" s="330"/>
      <c r="R396" s="314" t="str">
        <f t="shared" si="136"/>
        <v xml:space="preserve"> </v>
      </c>
      <c r="S396" s="330"/>
      <c r="T396" s="314" t="str">
        <f t="shared" si="135"/>
        <v xml:space="preserve"> </v>
      </c>
      <c r="U396" s="314"/>
      <c r="V396" s="314" t="str">
        <f t="shared" si="148"/>
        <v xml:space="preserve"> </v>
      </c>
      <c r="W396" s="330"/>
      <c r="X396" s="314" t="str">
        <f t="shared" si="149"/>
        <v xml:space="preserve"> </v>
      </c>
      <c r="Y396" s="328"/>
      <c r="Z396" s="314" t="str">
        <f t="shared" si="150"/>
        <v xml:space="preserve"> </v>
      </c>
      <c r="AA396" s="330"/>
      <c r="AB396" s="318" t="str">
        <f t="shared" si="151"/>
        <v xml:space="preserve"> </v>
      </c>
      <c r="AC396" s="314"/>
      <c r="AD396" s="399"/>
    </row>
    <row r="397" spans="1:30">
      <c r="A397" s="456" t="s">
        <v>52</v>
      </c>
      <c r="B397" s="473" t="s">
        <v>416</v>
      </c>
      <c r="C397" s="456"/>
      <c r="D397" s="328"/>
      <c r="E397" s="330"/>
      <c r="F397" s="314" t="str">
        <f t="shared" si="138"/>
        <v xml:space="preserve"> </v>
      </c>
      <c r="G397" s="330"/>
      <c r="H397" s="314" t="str">
        <f t="shared" si="143"/>
        <v xml:space="preserve"> </v>
      </c>
      <c r="I397" s="330"/>
      <c r="J397" s="314" t="str">
        <f t="shared" si="144"/>
        <v xml:space="preserve"> </v>
      </c>
      <c r="K397" s="330"/>
      <c r="L397" s="314" t="str">
        <f t="shared" si="134"/>
        <v xml:space="preserve"> </v>
      </c>
      <c r="M397" s="328"/>
      <c r="N397" s="314" t="str">
        <f t="shared" si="145"/>
        <v xml:space="preserve"> </v>
      </c>
      <c r="O397" s="330"/>
      <c r="P397" s="314" t="str">
        <f t="shared" si="146"/>
        <v xml:space="preserve"> </v>
      </c>
      <c r="Q397" s="330"/>
      <c r="R397" s="314" t="str">
        <f t="shared" si="136"/>
        <v xml:space="preserve"> </v>
      </c>
      <c r="S397" s="330"/>
      <c r="T397" s="314" t="str">
        <f t="shared" si="135"/>
        <v xml:space="preserve"> </v>
      </c>
      <c r="U397" s="314"/>
      <c r="V397" s="314" t="str">
        <f t="shared" si="148"/>
        <v xml:space="preserve"> </v>
      </c>
      <c r="W397" s="330"/>
      <c r="X397" s="314" t="str">
        <f t="shared" si="149"/>
        <v xml:space="preserve"> </v>
      </c>
      <c r="Y397" s="328"/>
      <c r="Z397" s="314" t="str">
        <f t="shared" si="150"/>
        <v xml:space="preserve"> </v>
      </c>
      <c r="AA397" s="330"/>
      <c r="AB397" s="318" t="str">
        <f t="shared" si="151"/>
        <v xml:space="preserve"> </v>
      </c>
      <c r="AC397" s="314"/>
      <c r="AD397" s="399"/>
    </row>
    <row r="398" spans="1:30">
      <c r="A398" s="456">
        <v>1</v>
      </c>
      <c r="B398" s="503" t="s">
        <v>417</v>
      </c>
      <c r="C398" s="506" t="s">
        <v>55</v>
      </c>
      <c r="D398" s="329">
        <v>308</v>
      </c>
      <c r="E398" s="329"/>
      <c r="F398" s="314">
        <v>307</v>
      </c>
      <c r="G398" s="329"/>
      <c r="H398" s="314">
        <f t="shared" si="143"/>
        <v>307</v>
      </c>
      <c r="I398" s="329"/>
      <c r="J398" s="314">
        <f t="shared" si="144"/>
        <v>307</v>
      </c>
      <c r="K398" s="329">
        <v>1</v>
      </c>
      <c r="L398" s="318">
        <f t="shared" si="134"/>
        <v>308</v>
      </c>
      <c r="M398" s="335"/>
      <c r="N398" s="314">
        <f t="shared" si="145"/>
        <v>308</v>
      </c>
      <c r="O398" s="329">
        <v>-1</v>
      </c>
      <c r="P398" s="314">
        <f t="shared" si="146"/>
        <v>307</v>
      </c>
      <c r="Q398" s="329">
        <v>2</v>
      </c>
      <c r="R398" s="318">
        <f t="shared" si="136"/>
        <v>309</v>
      </c>
      <c r="S398" s="329"/>
      <c r="T398" s="318">
        <f t="shared" si="135"/>
        <v>309</v>
      </c>
      <c r="U398" s="318"/>
      <c r="V398" s="318">
        <f t="shared" si="148"/>
        <v>309</v>
      </c>
      <c r="W398" s="329"/>
      <c r="X398" s="318">
        <f t="shared" si="149"/>
        <v>309</v>
      </c>
      <c r="Y398" s="335"/>
      <c r="Z398" s="318">
        <f t="shared" si="150"/>
        <v>309</v>
      </c>
      <c r="AA398" s="329"/>
      <c r="AB398" s="318">
        <f t="shared" si="151"/>
        <v>309</v>
      </c>
      <c r="AC398" s="314">
        <f t="shared" si="152"/>
        <v>100.32467532467533</v>
      </c>
      <c r="AD398" s="399"/>
    </row>
    <row r="399" spans="1:30">
      <c r="A399" s="487"/>
      <c r="B399" s="533" t="s">
        <v>418</v>
      </c>
      <c r="C399" s="501"/>
      <c r="D399" s="328"/>
      <c r="E399" s="330"/>
      <c r="F399" s="314" t="str">
        <f t="shared" si="138"/>
        <v xml:space="preserve"> </v>
      </c>
      <c r="G399" s="330"/>
      <c r="H399" s="314" t="str">
        <f t="shared" si="143"/>
        <v xml:space="preserve"> </v>
      </c>
      <c r="I399" s="330"/>
      <c r="J399" s="314" t="str">
        <f t="shared" si="144"/>
        <v xml:space="preserve"> </v>
      </c>
      <c r="K399" s="330"/>
      <c r="L399" s="314" t="str">
        <f t="shared" si="134"/>
        <v xml:space="preserve"> </v>
      </c>
      <c r="M399" s="328"/>
      <c r="N399" s="314" t="str">
        <f t="shared" si="145"/>
        <v xml:space="preserve"> </v>
      </c>
      <c r="O399" s="330"/>
      <c r="P399" s="314" t="str">
        <f t="shared" si="146"/>
        <v xml:space="preserve"> </v>
      </c>
      <c r="Q399" s="330"/>
      <c r="R399" s="314" t="str">
        <f t="shared" si="136"/>
        <v xml:space="preserve"> </v>
      </c>
      <c r="S399" s="330"/>
      <c r="T399" s="314" t="str">
        <f t="shared" si="135"/>
        <v xml:space="preserve"> </v>
      </c>
      <c r="U399" s="314"/>
      <c r="V399" s="314" t="str">
        <f t="shared" si="148"/>
        <v xml:space="preserve"> </v>
      </c>
      <c r="W399" s="330"/>
      <c r="X399" s="314" t="str">
        <f t="shared" si="149"/>
        <v xml:space="preserve"> </v>
      </c>
      <c r="Y399" s="328"/>
      <c r="Z399" s="314" t="str">
        <f t="shared" si="150"/>
        <v xml:space="preserve"> </v>
      </c>
      <c r="AA399" s="330"/>
      <c r="AB399" s="318" t="str">
        <f t="shared" si="151"/>
        <v xml:space="preserve"> </v>
      </c>
      <c r="AC399" s="314"/>
      <c r="AD399" s="399"/>
    </row>
    <row r="400" spans="1:30" s="421" customFormat="1" ht="19.5">
      <c r="A400" s="441" t="s">
        <v>231</v>
      </c>
      <c r="B400" s="516" t="s">
        <v>419</v>
      </c>
      <c r="C400" s="554" t="s">
        <v>419</v>
      </c>
      <c r="D400" s="346">
        <v>57</v>
      </c>
      <c r="E400" s="329"/>
      <c r="F400" s="314">
        <v>56</v>
      </c>
      <c r="G400" s="329">
        <v>0</v>
      </c>
      <c r="H400" s="314">
        <f t="shared" si="143"/>
        <v>56</v>
      </c>
      <c r="I400" s="329"/>
      <c r="J400" s="314">
        <f t="shared" si="144"/>
        <v>56</v>
      </c>
      <c r="K400" s="329">
        <v>1</v>
      </c>
      <c r="L400" s="318">
        <f t="shared" si="134"/>
        <v>57</v>
      </c>
      <c r="M400" s="335"/>
      <c r="N400" s="314">
        <f t="shared" si="145"/>
        <v>57</v>
      </c>
      <c r="O400" s="329"/>
      <c r="P400" s="314">
        <f t="shared" si="146"/>
        <v>57</v>
      </c>
      <c r="Q400" s="329"/>
      <c r="R400" s="318">
        <f t="shared" si="136"/>
        <v>57</v>
      </c>
      <c r="S400" s="329"/>
      <c r="T400" s="318">
        <f t="shared" si="135"/>
        <v>57</v>
      </c>
      <c r="U400" s="318"/>
      <c r="V400" s="318">
        <f t="shared" si="148"/>
        <v>57</v>
      </c>
      <c r="W400" s="329"/>
      <c r="X400" s="318">
        <f t="shared" si="149"/>
        <v>57</v>
      </c>
      <c r="Y400" s="335"/>
      <c r="Z400" s="318">
        <f t="shared" si="150"/>
        <v>57</v>
      </c>
      <c r="AA400" s="329"/>
      <c r="AB400" s="318">
        <f t="shared" si="151"/>
        <v>57</v>
      </c>
      <c r="AC400" s="314">
        <f t="shared" si="152"/>
        <v>100</v>
      </c>
      <c r="AD400" s="420"/>
    </row>
    <row r="401" spans="1:30" s="412" customFormat="1">
      <c r="A401" s="439"/>
      <c r="B401" s="533" t="s">
        <v>420</v>
      </c>
      <c r="C401" s="555" t="s">
        <v>421</v>
      </c>
      <c r="D401" s="347">
        <v>8</v>
      </c>
      <c r="E401" s="330"/>
      <c r="F401" s="314">
        <v>7.9</v>
      </c>
      <c r="G401" s="330">
        <v>0</v>
      </c>
      <c r="H401" s="314">
        <f t="shared" si="143"/>
        <v>7.9</v>
      </c>
      <c r="I401" s="330"/>
      <c r="J401" s="314">
        <f t="shared" si="144"/>
        <v>7.9</v>
      </c>
      <c r="K401" s="330">
        <v>0.1</v>
      </c>
      <c r="L401" s="314">
        <f t="shared" si="134"/>
        <v>8</v>
      </c>
      <c r="M401" s="328"/>
      <c r="N401" s="314">
        <f t="shared" si="145"/>
        <v>8</v>
      </c>
      <c r="O401" s="330"/>
      <c r="P401" s="314">
        <f t="shared" si="146"/>
        <v>8</v>
      </c>
      <c r="Q401" s="330"/>
      <c r="R401" s="318">
        <f t="shared" si="136"/>
        <v>8</v>
      </c>
      <c r="S401" s="330"/>
      <c r="T401" s="314">
        <f t="shared" si="135"/>
        <v>8</v>
      </c>
      <c r="U401" s="314"/>
      <c r="V401" s="314">
        <f t="shared" si="148"/>
        <v>8</v>
      </c>
      <c r="W401" s="330"/>
      <c r="X401" s="314">
        <f t="shared" si="149"/>
        <v>8</v>
      </c>
      <c r="Y401" s="328"/>
      <c r="Z401" s="314">
        <f t="shared" si="150"/>
        <v>8</v>
      </c>
      <c r="AA401" s="330"/>
      <c r="AB401" s="317">
        <f t="shared" si="151"/>
        <v>8</v>
      </c>
      <c r="AC401" s="314">
        <f t="shared" si="152"/>
        <v>100</v>
      </c>
      <c r="AD401" s="411"/>
    </row>
    <row r="402" spans="1:30" s="421" customFormat="1" ht="19.5">
      <c r="A402" s="441" t="s">
        <v>232</v>
      </c>
      <c r="B402" s="516" t="s">
        <v>422</v>
      </c>
      <c r="C402" s="554" t="s">
        <v>422</v>
      </c>
      <c r="D402" s="333">
        <v>13</v>
      </c>
      <c r="E402" s="329"/>
      <c r="F402" s="314">
        <v>13</v>
      </c>
      <c r="G402" s="329"/>
      <c r="H402" s="314">
        <f t="shared" si="143"/>
        <v>13</v>
      </c>
      <c r="I402" s="329"/>
      <c r="J402" s="314">
        <f t="shared" si="144"/>
        <v>13</v>
      </c>
      <c r="K402" s="329"/>
      <c r="L402" s="318">
        <f t="shared" si="134"/>
        <v>13</v>
      </c>
      <c r="M402" s="335"/>
      <c r="N402" s="314">
        <f t="shared" si="145"/>
        <v>13</v>
      </c>
      <c r="O402" s="329"/>
      <c r="P402" s="314">
        <f t="shared" si="146"/>
        <v>13</v>
      </c>
      <c r="Q402" s="329">
        <v>1</v>
      </c>
      <c r="R402" s="318">
        <v>13</v>
      </c>
      <c r="S402" s="329"/>
      <c r="T402" s="314">
        <f t="shared" si="135"/>
        <v>13</v>
      </c>
      <c r="U402" s="318"/>
      <c r="V402" s="318">
        <f t="shared" si="148"/>
        <v>13</v>
      </c>
      <c r="W402" s="329"/>
      <c r="X402" s="318">
        <f t="shared" si="149"/>
        <v>13</v>
      </c>
      <c r="Y402" s="335"/>
      <c r="Z402" s="318">
        <f t="shared" si="150"/>
        <v>13</v>
      </c>
      <c r="AA402" s="329"/>
      <c r="AB402" s="318">
        <v>13</v>
      </c>
      <c r="AC402" s="314">
        <f t="shared" si="152"/>
        <v>100</v>
      </c>
      <c r="AD402" s="420"/>
    </row>
    <row r="403" spans="1:30" s="412" customFormat="1">
      <c r="A403" s="439"/>
      <c r="B403" s="533" t="s">
        <v>423</v>
      </c>
      <c r="C403" s="555" t="s">
        <v>421</v>
      </c>
      <c r="D403" s="332">
        <v>1.8</v>
      </c>
      <c r="E403" s="330"/>
      <c r="F403" s="314">
        <v>1.84</v>
      </c>
      <c r="G403" s="329"/>
      <c r="H403" s="314">
        <f t="shared" si="143"/>
        <v>1.84</v>
      </c>
      <c r="I403" s="329"/>
      <c r="J403" s="314">
        <f t="shared" si="144"/>
        <v>1.84</v>
      </c>
      <c r="K403" s="330"/>
      <c r="L403" s="314">
        <f t="shared" si="134"/>
        <v>1.84</v>
      </c>
      <c r="M403" s="335"/>
      <c r="N403" s="314">
        <f t="shared" si="145"/>
        <v>1.84</v>
      </c>
      <c r="O403" s="329"/>
      <c r="P403" s="314">
        <f t="shared" si="146"/>
        <v>1.84</v>
      </c>
      <c r="Q403" s="340">
        <f>1.98-1.84</f>
        <v>0.1399999999999999</v>
      </c>
      <c r="R403" s="314">
        <f t="shared" si="136"/>
        <v>1.98</v>
      </c>
      <c r="S403" s="329"/>
      <c r="T403" s="314">
        <f t="shared" si="135"/>
        <v>1.98</v>
      </c>
      <c r="U403" s="318"/>
      <c r="V403" s="314">
        <f t="shared" si="148"/>
        <v>1.98</v>
      </c>
      <c r="W403" s="329"/>
      <c r="X403" s="314">
        <f t="shared" si="149"/>
        <v>1.98</v>
      </c>
      <c r="Y403" s="335"/>
      <c r="Z403" s="314">
        <f t="shared" si="150"/>
        <v>1.98</v>
      </c>
      <c r="AA403" s="329"/>
      <c r="AB403" s="314">
        <f t="shared" si="151"/>
        <v>1.98</v>
      </c>
      <c r="AC403" s="314">
        <f t="shared" si="152"/>
        <v>109.99999999999999</v>
      </c>
      <c r="AD403" s="411"/>
    </row>
    <row r="404" spans="1:30" s="7" customFormat="1" ht="37.5">
      <c r="A404" s="506">
        <v>2</v>
      </c>
      <c r="B404" s="503" t="s">
        <v>719</v>
      </c>
      <c r="C404" s="506" t="s">
        <v>24</v>
      </c>
      <c r="D404" s="329">
        <v>100</v>
      </c>
      <c r="E404" s="329"/>
      <c r="F404" s="314">
        <v>100</v>
      </c>
      <c r="G404" s="329"/>
      <c r="H404" s="314">
        <f t="shared" si="143"/>
        <v>100</v>
      </c>
      <c r="I404" s="329"/>
      <c r="J404" s="314">
        <f t="shared" si="144"/>
        <v>100</v>
      </c>
      <c r="K404" s="329"/>
      <c r="L404" s="318">
        <f t="shared" si="134"/>
        <v>100</v>
      </c>
      <c r="M404" s="335"/>
      <c r="N404" s="314">
        <f t="shared" si="145"/>
        <v>100</v>
      </c>
      <c r="O404" s="329"/>
      <c r="P404" s="314">
        <f t="shared" si="146"/>
        <v>100</v>
      </c>
      <c r="Q404" s="329"/>
      <c r="R404" s="318">
        <f t="shared" si="136"/>
        <v>100</v>
      </c>
      <c r="S404" s="329"/>
      <c r="T404" s="318">
        <f t="shared" si="135"/>
        <v>100</v>
      </c>
      <c r="U404" s="318"/>
      <c r="V404" s="318">
        <f t="shared" si="148"/>
        <v>100</v>
      </c>
      <c r="W404" s="329"/>
      <c r="X404" s="318">
        <f t="shared" si="149"/>
        <v>100</v>
      </c>
      <c r="Y404" s="335"/>
      <c r="Z404" s="318">
        <f t="shared" si="150"/>
        <v>100</v>
      </c>
      <c r="AA404" s="329"/>
      <c r="AB404" s="318">
        <f t="shared" si="151"/>
        <v>100</v>
      </c>
      <c r="AC404" s="314">
        <f t="shared" si="152"/>
        <v>100</v>
      </c>
      <c r="AD404" s="402"/>
    </row>
    <row r="405" spans="1:30" s="7" customFormat="1" ht="37.5">
      <c r="A405" s="506">
        <v>3</v>
      </c>
      <c r="B405" s="503" t="s">
        <v>720</v>
      </c>
      <c r="C405" s="506" t="s">
        <v>24</v>
      </c>
      <c r="D405" s="340">
        <v>75</v>
      </c>
      <c r="E405" s="340"/>
      <c r="F405" s="314">
        <v>75</v>
      </c>
      <c r="G405" s="330"/>
      <c r="H405" s="314">
        <f t="shared" si="143"/>
        <v>75</v>
      </c>
      <c r="I405" s="330"/>
      <c r="J405" s="314">
        <f t="shared" si="144"/>
        <v>75</v>
      </c>
      <c r="K405" s="330"/>
      <c r="L405" s="314">
        <f t="shared" ref="L405:L468" si="153">IF(LEN($C405)=0," ",J405+K405)</f>
        <v>75</v>
      </c>
      <c r="M405" s="328"/>
      <c r="N405" s="314">
        <f t="shared" si="145"/>
        <v>75</v>
      </c>
      <c r="O405" s="330"/>
      <c r="P405" s="314">
        <f t="shared" si="146"/>
        <v>75</v>
      </c>
      <c r="Q405" s="330"/>
      <c r="R405" s="314">
        <f t="shared" ref="R405:R468" si="154">IF(LEN($C405)=0," ",P405+Q405)</f>
        <v>75</v>
      </c>
      <c r="S405" s="330"/>
      <c r="T405" s="314">
        <f t="shared" ref="T405:T468" si="155">IF(LEN($C405)=0," ",R405+S405)</f>
        <v>75</v>
      </c>
      <c r="U405" s="314"/>
      <c r="V405" s="314">
        <f t="shared" ref="V405:V468" si="156">IF(LEN($C405)=0," ",T405+U405)</f>
        <v>75</v>
      </c>
      <c r="W405" s="330"/>
      <c r="X405" s="314">
        <f t="shared" ref="X405:X468" si="157">IF(LEN($C405)=0," ",V405+W405)</f>
        <v>75</v>
      </c>
      <c r="Y405" s="328"/>
      <c r="Z405" s="314">
        <f t="shared" ref="Z405:Z468" si="158">IF(LEN($C405)=0," ",X405+Y405)</f>
        <v>75</v>
      </c>
      <c r="AA405" s="330"/>
      <c r="AB405" s="318">
        <f t="shared" si="151"/>
        <v>75</v>
      </c>
      <c r="AC405" s="314">
        <f t="shared" si="152"/>
        <v>100</v>
      </c>
      <c r="AD405" s="402"/>
    </row>
    <row r="406" spans="1:30" s="7" customFormat="1" ht="37.5">
      <c r="A406" s="506">
        <v>4</v>
      </c>
      <c r="B406" s="503" t="s">
        <v>721</v>
      </c>
      <c r="C406" s="554" t="s">
        <v>24</v>
      </c>
      <c r="D406" s="329">
        <v>100</v>
      </c>
      <c r="E406" s="330"/>
      <c r="F406" s="314">
        <v>100</v>
      </c>
      <c r="G406" s="330"/>
      <c r="H406" s="314">
        <f t="shared" si="143"/>
        <v>100</v>
      </c>
      <c r="I406" s="330"/>
      <c r="J406" s="314">
        <f t="shared" si="144"/>
        <v>100</v>
      </c>
      <c r="K406" s="330"/>
      <c r="L406" s="314">
        <f t="shared" si="153"/>
        <v>100</v>
      </c>
      <c r="M406" s="328"/>
      <c r="N406" s="314">
        <f t="shared" si="145"/>
        <v>100</v>
      </c>
      <c r="O406" s="330"/>
      <c r="P406" s="314">
        <f t="shared" si="146"/>
        <v>100</v>
      </c>
      <c r="Q406" s="329"/>
      <c r="R406" s="318">
        <f t="shared" si="154"/>
        <v>100</v>
      </c>
      <c r="S406" s="329"/>
      <c r="T406" s="318">
        <f t="shared" si="155"/>
        <v>100</v>
      </c>
      <c r="U406" s="318"/>
      <c r="V406" s="318">
        <f t="shared" si="156"/>
        <v>100</v>
      </c>
      <c r="W406" s="329"/>
      <c r="X406" s="318">
        <f t="shared" si="157"/>
        <v>100</v>
      </c>
      <c r="Y406" s="335"/>
      <c r="Z406" s="318">
        <f t="shared" si="158"/>
        <v>100</v>
      </c>
      <c r="AA406" s="329"/>
      <c r="AB406" s="318">
        <f t="shared" si="151"/>
        <v>100</v>
      </c>
      <c r="AC406" s="314">
        <f t="shared" si="152"/>
        <v>100</v>
      </c>
      <c r="AD406" s="402"/>
    </row>
    <row r="407" spans="1:30" s="7" customFormat="1" ht="37.5">
      <c r="A407" s="506">
        <v>5</v>
      </c>
      <c r="B407" s="503" t="s">
        <v>430</v>
      </c>
      <c r="C407" s="554" t="s">
        <v>24</v>
      </c>
      <c r="D407" s="348">
        <v>100</v>
      </c>
      <c r="E407" s="329"/>
      <c r="F407" s="314">
        <v>98</v>
      </c>
      <c r="G407" s="330">
        <v>-0.3</v>
      </c>
      <c r="H407" s="314">
        <f t="shared" si="143"/>
        <v>97.7</v>
      </c>
      <c r="I407" s="330"/>
      <c r="J407" s="314">
        <f t="shared" si="144"/>
        <v>97.7</v>
      </c>
      <c r="K407" s="330"/>
      <c r="L407" s="314">
        <f t="shared" si="153"/>
        <v>97.7</v>
      </c>
      <c r="M407" s="328"/>
      <c r="N407" s="314">
        <f t="shared" si="145"/>
        <v>97.7</v>
      </c>
      <c r="O407" s="330"/>
      <c r="P407" s="314">
        <f t="shared" si="146"/>
        <v>97.7</v>
      </c>
      <c r="Q407" s="329"/>
      <c r="R407" s="317">
        <f t="shared" si="154"/>
        <v>97.7</v>
      </c>
      <c r="S407" s="329"/>
      <c r="T407" s="318">
        <f t="shared" si="155"/>
        <v>97.7</v>
      </c>
      <c r="U407" s="318"/>
      <c r="V407" s="318">
        <f t="shared" si="156"/>
        <v>97.7</v>
      </c>
      <c r="W407" s="329"/>
      <c r="X407" s="318">
        <f t="shared" si="157"/>
        <v>97.7</v>
      </c>
      <c r="Y407" s="335"/>
      <c r="Z407" s="318">
        <f t="shared" si="158"/>
        <v>97.7</v>
      </c>
      <c r="AA407" s="329"/>
      <c r="AB407" s="317">
        <f t="shared" si="151"/>
        <v>97.7</v>
      </c>
      <c r="AC407" s="314">
        <f t="shared" si="152"/>
        <v>97.7</v>
      </c>
      <c r="AD407" s="402"/>
    </row>
    <row r="408" spans="1:30" s="7" customFormat="1">
      <c r="A408" s="456" t="s">
        <v>88</v>
      </c>
      <c r="B408" s="473" t="s">
        <v>431</v>
      </c>
      <c r="C408" s="456"/>
      <c r="D408" s="330"/>
      <c r="E408" s="330"/>
      <c r="F408" s="314" t="str">
        <f t="shared" si="138"/>
        <v xml:space="preserve"> </v>
      </c>
      <c r="G408" s="330"/>
      <c r="H408" s="314" t="str">
        <f t="shared" si="143"/>
        <v xml:space="preserve"> </v>
      </c>
      <c r="I408" s="330"/>
      <c r="J408" s="314" t="str">
        <f t="shared" si="144"/>
        <v xml:space="preserve"> </v>
      </c>
      <c r="K408" s="330"/>
      <c r="L408" s="314" t="str">
        <f t="shared" si="153"/>
        <v xml:space="preserve"> </v>
      </c>
      <c r="M408" s="328"/>
      <c r="N408" s="314" t="str">
        <f t="shared" si="145"/>
        <v xml:space="preserve"> </v>
      </c>
      <c r="O408" s="330"/>
      <c r="P408" s="314" t="str">
        <f t="shared" si="146"/>
        <v xml:space="preserve"> </v>
      </c>
      <c r="Q408" s="330"/>
      <c r="R408" s="314" t="str">
        <f t="shared" si="154"/>
        <v xml:space="preserve"> </v>
      </c>
      <c r="S408" s="330"/>
      <c r="T408" s="314" t="str">
        <f t="shared" si="155"/>
        <v xml:space="preserve"> </v>
      </c>
      <c r="U408" s="314"/>
      <c r="V408" s="314" t="str">
        <f t="shared" si="156"/>
        <v xml:space="preserve"> </v>
      </c>
      <c r="W408" s="330"/>
      <c r="X408" s="314" t="str">
        <f t="shared" si="157"/>
        <v xml:space="preserve"> </v>
      </c>
      <c r="Y408" s="328"/>
      <c r="Z408" s="314" t="str">
        <f t="shared" si="158"/>
        <v xml:space="preserve"> </v>
      </c>
      <c r="AA408" s="330"/>
      <c r="AB408" s="318" t="str">
        <f t="shared" si="151"/>
        <v xml:space="preserve"> </v>
      </c>
      <c r="AC408" s="314"/>
      <c r="AD408" s="402"/>
    </row>
    <row r="409" spans="1:30" s="7" customFormat="1" ht="19.5">
      <c r="A409" s="456">
        <v>1</v>
      </c>
      <c r="B409" s="503" t="s">
        <v>432</v>
      </c>
      <c r="C409" s="554" t="s">
        <v>433</v>
      </c>
      <c r="D409" s="329">
        <v>12</v>
      </c>
      <c r="E409" s="330"/>
      <c r="F409" s="314">
        <v>12</v>
      </c>
      <c r="G409" s="330"/>
      <c r="H409" s="314">
        <f t="shared" si="143"/>
        <v>12</v>
      </c>
      <c r="I409" s="330"/>
      <c r="J409" s="314">
        <f t="shared" si="144"/>
        <v>12</v>
      </c>
      <c r="K409" s="330"/>
      <c r="L409" s="314">
        <f t="shared" si="153"/>
        <v>12</v>
      </c>
      <c r="M409" s="328"/>
      <c r="N409" s="314">
        <f t="shared" si="145"/>
        <v>12</v>
      </c>
      <c r="O409" s="330"/>
      <c r="P409" s="314">
        <f t="shared" si="146"/>
        <v>12</v>
      </c>
      <c r="Q409" s="329"/>
      <c r="R409" s="318">
        <f t="shared" si="154"/>
        <v>12</v>
      </c>
      <c r="S409" s="329"/>
      <c r="T409" s="318">
        <f t="shared" si="155"/>
        <v>12</v>
      </c>
      <c r="U409" s="318"/>
      <c r="V409" s="318">
        <f t="shared" si="156"/>
        <v>12</v>
      </c>
      <c r="W409" s="329"/>
      <c r="X409" s="318">
        <f t="shared" si="157"/>
        <v>12</v>
      </c>
      <c r="Y409" s="335"/>
      <c r="Z409" s="318">
        <f t="shared" si="158"/>
        <v>12</v>
      </c>
      <c r="AA409" s="329"/>
      <c r="AB409" s="318">
        <f t="shared" si="151"/>
        <v>12</v>
      </c>
      <c r="AC409" s="314">
        <f t="shared" si="152"/>
        <v>100</v>
      </c>
      <c r="AD409" s="402"/>
    </row>
    <row r="410" spans="1:30" s="7" customFormat="1" ht="37.5">
      <c r="A410" s="487"/>
      <c r="B410" s="533" t="s">
        <v>434</v>
      </c>
      <c r="C410" s="555"/>
      <c r="D410" s="329"/>
      <c r="E410" s="330"/>
      <c r="F410" s="314" t="str">
        <f t="shared" si="138"/>
        <v xml:space="preserve"> </v>
      </c>
      <c r="G410" s="330"/>
      <c r="H410" s="314" t="str">
        <f t="shared" si="143"/>
        <v xml:space="preserve"> </v>
      </c>
      <c r="I410" s="330"/>
      <c r="J410" s="314" t="str">
        <f t="shared" si="144"/>
        <v xml:space="preserve"> </v>
      </c>
      <c r="K410" s="330"/>
      <c r="L410" s="314" t="str">
        <f t="shared" si="153"/>
        <v xml:space="preserve"> </v>
      </c>
      <c r="M410" s="328"/>
      <c r="N410" s="314" t="str">
        <f t="shared" si="145"/>
        <v xml:space="preserve"> </v>
      </c>
      <c r="O410" s="330"/>
      <c r="P410" s="314" t="str">
        <f t="shared" si="146"/>
        <v xml:space="preserve"> </v>
      </c>
      <c r="Q410" s="329"/>
      <c r="R410" s="318" t="str">
        <f t="shared" si="154"/>
        <v xml:space="preserve"> </v>
      </c>
      <c r="S410" s="329"/>
      <c r="T410" s="318" t="str">
        <f t="shared" si="155"/>
        <v xml:space="preserve"> </v>
      </c>
      <c r="U410" s="318"/>
      <c r="V410" s="318" t="str">
        <f t="shared" si="156"/>
        <v xml:space="preserve"> </v>
      </c>
      <c r="W410" s="329"/>
      <c r="X410" s="318" t="str">
        <f t="shared" si="157"/>
        <v xml:space="preserve"> </v>
      </c>
      <c r="Y410" s="335"/>
      <c r="Z410" s="318" t="str">
        <f t="shared" si="158"/>
        <v xml:space="preserve"> </v>
      </c>
      <c r="AA410" s="329"/>
      <c r="AB410" s="318" t="str">
        <f t="shared" si="151"/>
        <v xml:space="preserve"> </v>
      </c>
      <c r="AC410" s="314"/>
      <c r="AD410" s="402"/>
    </row>
    <row r="411" spans="1:30">
      <c r="A411" s="487"/>
      <c r="B411" s="533" t="s">
        <v>435</v>
      </c>
      <c r="C411" s="555" t="s">
        <v>24</v>
      </c>
      <c r="D411" s="335">
        <v>100</v>
      </c>
      <c r="E411" s="330"/>
      <c r="F411" s="314">
        <v>100</v>
      </c>
      <c r="G411" s="330"/>
      <c r="H411" s="314">
        <f t="shared" si="143"/>
        <v>100</v>
      </c>
      <c r="I411" s="330"/>
      <c r="J411" s="314">
        <f t="shared" si="144"/>
        <v>100</v>
      </c>
      <c r="K411" s="330"/>
      <c r="L411" s="314">
        <f t="shared" si="153"/>
        <v>100</v>
      </c>
      <c r="M411" s="328"/>
      <c r="N411" s="314">
        <f t="shared" si="145"/>
        <v>100</v>
      </c>
      <c r="O411" s="330"/>
      <c r="P411" s="314">
        <f t="shared" si="146"/>
        <v>100</v>
      </c>
      <c r="Q411" s="329"/>
      <c r="R411" s="318">
        <f t="shared" si="154"/>
        <v>100</v>
      </c>
      <c r="S411" s="329"/>
      <c r="T411" s="318">
        <f t="shared" si="155"/>
        <v>100</v>
      </c>
      <c r="U411" s="318"/>
      <c r="V411" s="318">
        <f t="shared" si="156"/>
        <v>100</v>
      </c>
      <c r="W411" s="329"/>
      <c r="X411" s="318">
        <f t="shared" si="157"/>
        <v>100</v>
      </c>
      <c r="Y411" s="335"/>
      <c r="Z411" s="318">
        <f t="shared" si="158"/>
        <v>100</v>
      </c>
      <c r="AA411" s="329"/>
      <c r="AB411" s="318">
        <f t="shared" si="151"/>
        <v>100</v>
      </c>
      <c r="AC411" s="314">
        <f t="shared" si="152"/>
        <v>100</v>
      </c>
      <c r="AD411" s="399"/>
    </row>
    <row r="412" spans="1:30" s="7" customFormat="1" ht="37.5">
      <c r="A412" s="456">
        <v>2</v>
      </c>
      <c r="B412" s="503" t="s">
        <v>722</v>
      </c>
      <c r="C412" s="456" t="s">
        <v>437</v>
      </c>
      <c r="D412" s="330">
        <v>23.41</v>
      </c>
      <c r="E412" s="340">
        <v>43.5</v>
      </c>
      <c r="F412" s="314">
        <f t="shared" si="138"/>
        <v>43.5</v>
      </c>
      <c r="G412" s="330"/>
      <c r="H412" s="314"/>
      <c r="I412" s="330"/>
      <c r="J412" s="314">
        <f t="shared" si="144"/>
        <v>0</v>
      </c>
      <c r="K412" s="330"/>
      <c r="L412" s="314">
        <v>11.8</v>
      </c>
      <c r="M412" s="328"/>
      <c r="N412" s="314">
        <f t="shared" si="145"/>
        <v>11.8</v>
      </c>
      <c r="O412" s="330">
        <f>12.7-11.8</f>
        <v>0.89999999999999858</v>
      </c>
      <c r="P412" s="314">
        <f t="shared" si="146"/>
        <v>12.7</v>
      </c>
      <c r="Q412" s="330">
        <f>5.57-12.7</f>
        <v>-7.129999999999999</v>
      </c>
      <c r="R412" s="314">
        <f t="shared" si="154"/>
        <v>5.57</v>
      </c>
      <c r="S412" s="330"/>
      <c r="T412" s="314">
        <f t="shared" si="155"/>
        <v>5.57</v>
      </c>
      <c r="U412" s="314"/>
      <c r="V412" s="314">
        <f t="shared" si="156"/>
        <v>5.57</v>
      </c>
      <c r="W412" s="330"/>
      <c r="X412" s="314">
        <f t="shared" si="157"/>
        <v>5.57</v>
      </c>
      <c r="Y412" s="328"/>
      <c r="Z412" s="314">
        <f t="shared" si="158"/>
        <v>5.57</v>
      </c>
      <c r="AA412" s="330"/>
      <c r="AB412" s="314">
        <f t="shared" si="151"/>
        <v>5.57</v>
      </c>
      <c r="AC412" s="314">
        <f t="shared" si="152"/>
        <v>23.793250747543787</v>
      </c>
      <c r="AD412" s="402"/>
    </row>
    <row r="413" spans="1:30" s="7" customFormat="1" ht="37.5">
      <c r="A413" s="456">
        <v>3</v>
      </c>
      <c r="B413" s="503" t="s">
        <v>723</v>
      </c>
      <c r="C413" s="456" t="s">
        <v>437</v>
      </c>
      <c r="D413" s="330">
        <v>31.22</v>
      </c>
      <c r="E413" s="340">
        <v>43.5</v>
      </c>
      <c r="F413" s="314">
        <f t="shared" si="138"/>
        <v>43.5</v>
      </c>
      <c r="G413" s="330"/>
      <c r="H413" s="314">
        <v>7</v>
      </c>
      <c r="I413" s="330"/>
      <c r="J413" s="314">
        <f t="shared" si="144"/>
        <v>7</v>
      </c>
      <c r="K413" s="330">
        <f>11.8-7</f>
        <v>4.8000000000000007</v>
      </c>
      <c r="L413" s="314">
        <f t="shared" si="153"/>
        <v>11.8</v>
      </c>
      <c r="M413" s="328"/>
      <c r="N413" s="314">
        <f t="shared" si="145"/>
        <v>11.8</v>
      </c>
      <c r="O413" s="330">
        <f>14.2-11.8</f>
        <v>2.3999999999999986</v>
      </c>
      <c r="P413" s="314">
        <f t="shared" si="146"/>
        <v>14.2</v>
      </c>
      <c r="Q413" s="330">
        <f>9.28-14.2</f>
        <v>-4.92</v>
      </c>
      <c r="R413" s="314">
        <f t="shared" si="154"/>
        <v>9.2799999999999994</v>
      </c>
      <c r="S413" s="330"/>
      <c r="T413" s="314">
        <f t="shared" si="155"/>
        <v>9.2799999999999994</v>
      </c>
      <c r="U413" s="314"/>
      <c r="V413" s="314">
        <f t="shared" si="156"/>
        <v>9.2799999999999994</v>
      </c>
      <c r="W413" s="330"/>
      <c r="X413" s="314">
        <f t="shared" si="157"/>
        <v>9.2799999999999994</v>
      </c>
      <c r="Y413" s="328"/>
      <c r="Z413" s="314">
        <f t="shared" si="158"/>
        <v>9.2799999999999994</v>
      </c>
      <c r="AA413" s="330"/>
      <c r="AB413" s="314">
        <f t="shared" si="151"/>
        <v>9.2799999999999994</v>
      </c>
      <c r="AC413" s="314">
        <f t="shared" si="152"/>
        <v>29.724535554131965</v>
      </c>
      <c r="AD413" s="402"/>
    </row>
    <row r="414" spans="1:30" s="7" customFormat="1" ht="37.5">
      <c r="A414" s="456">
        <v>4</v>
      </c>
      <c r="B414" s="503" t="s">
        <v>725</v>
      </c>
      <c r="C414" s="456" t="s">
        <v>24</v>
      </c>
      <c r="D414" s="330">
        <v>14</v>
      </c>
      <c r="E414" s="330">
        <v>14.72</v>
      </c>
      <c r="F414" s="314">
        <f t="shared" si="138"/>
        <v>14.72</v>
      </c>
      <c r="G414" s="330"/>
      <c r="H414" s="314">
        <f t="shared" si="143"/>
        <v>14.72</v>
      </c>
      <c r="I414" s="330"/>
      <c r="J414" s="314">
        <f t="shared" si="144"/>
        <v>14.72</v>
      </c>
      <c r="K414" s="330"/>
      <c r="L414" s="314">
        <f t="shared" si="153"/>
        <v>14.72</v>
      </c>
      <c r="M414" s="328"/>
      <c r="N414" s="314">
        <f t="shared" si="145"/>
        <v>14.72</v>
      </c>
      <c r="O414" s="330">
        <f>13.49-14.72</f>
        <v>-1.2300000000000004</v>
      </c>
      <c r="P414" s="314">
        <f t="shared" si="146"/>
        <v>13.49</v>
      </c>
      <c r="Q414" s="330"/>
      <c r="R414" s="314">
        <f t="shared" si="154"/>
        <v>13.49</v>
      </c>
      <c r="S414" s="330"/>
      <c r="T414" s="314">
        <f t="shared" si="155"/>
        <v>13.49</v>
      </c>
      <c r="U414" s="314"/>
      <c r="V414" s="314">
        <f t="shared" si="156"/>
        <v>13.49</v>
      </c>
      <c r="W414" s="330"/>
      <c r="X414" s="314">
        <f t="shared" si="157"/>
        <v>13.49</v>
      </c>
      <c r="Y414" s="328"/>
      <c r="Z414" s="314">
        <f t="shared" si="158"/>
        <v>13.49</v>
      </c>
      <c r="AA414" s="330"/>
      <c r="AB414" s="314">
        <f t="shared" si="151"/>
        <v>13.49</v>
      </c>
      <c r="AC414" s="314">
        <f t="shared" si="152"/>
        <v>96.357142857142861</v>
      </c>
      <c r="AD414" s="402"/>
    </row>
    <row r="415" spans="1:30" s="7" customFormat="1" ht="37.5">
      <c r="A415" s="456">
        <v>5</v>
      </c>
      <c r="B415" s="503" t="s">
        <v>906</v>
      </c>
      <c r="C415" s="456" t="s">
        <v>24</v>
      </c>
      <c r="D415" s="330">
        <v>20.58</v>
      </c>
      <c r="E415" s="348"/>
      <c r="F415" s="314">
        <f t="shared" si="138"/>
        <v>0</v>
      </c>
      <c r="G415" s="330"/>
      <c r="H415" s="314">
        <v>22.41</v>
      </c>
      <c r="I415" s="330"/>
      <c r="J415" s="314">
        <f t="shared" si="144"/>
        <v>22.41</v>
      </c>
      <c r="K415" s="330"/>
      <c r="L415" s="314">
        <f t="shared" si="153"/>
        <v>22.41</v>
      </c>
      <c r="M415" s="328"/>
      <c r="N415" s="314">
        <f t="shared" si="145"/>
        <v>22.41</v>
      </c>
      <c r="O415" s="330">
        <f>20.58-22.41</f>
        <v>-1.8300000000000018</v>
      </c>
      <c r="P415" s="314">
        <f t="shared" si="146"/>
        <v>20.58</v>
      </c>
      <c r="Q415" s="330"/>
      <c r="R415" s="314">
        <f t="shared" si="154"/>
        <v>20.58</v>
      </c>
      <c r="S415" s="330"/>
      <c r="T415" s="314">
        <f t="shared" si="155"/>
        <v>20.58</v>
      </c>
      <c r="U415" s="314"/>
      <c r="V415" s="314">
        <f t="shared" si="156"/>
        <v>20.58</v>
      </c>
      <c r="W415" s="330"/>
      <c r="X415" s="314">
        <f t="shared" si="157"/>
        <v>20.58</v>
      </c>
      <c r="Y415" s="328"/>
      <c r="Z415" s="314">
        <f t="shared" si="158"/>
        <v>20.58</v>
      </c>
      <c r="AA415" s="330"/>
      <c r="AB415" s="317">
        <f t="shared" si="151"/>
        <v>20.58</v>
      </c>
      <c r="AC415" s="314">
        <f t="shared" si="152"/>
        <v>100</v>
      </c>
      <c r="AD415" s="402"/>
    </row>
    <row r="416" spans="1:30" s="7" customFormat="1" ht="37.5">
      <c r="A416" s="456">
        <v>6</v>
      </c>
      <c r="B416" s="503" t="s">
        <v>907</v>
      </c>
      <c r="C416" s="477" t="s">
        <v>908</v>
      </c>
      <c r="D416" s="330"/>
      <c r="E416" s="330">
        <v>0</v>
      </c>
      <c r="F416" s="314">
        <f t="shared" si="138"/>
        <v>0</v>
      </c>
      <c r="G416" s="330"/>
      <c r="H416" s="314">
        <f t="shared" si="143"/>
        <v>0</v>
      </c>
      <c r="I416" s="330"/>
      <c r="J416" s="314">
        <f t="shared" si="144"/>
        <v>0</v>
      </c>
      <c r="K416" s="330"/>
      <c r="L416" s="314">
        <f t="shared" si="153"/>
        <v>0</v>
      </c>
      <c r="M416" s="328"/>
      <c r="N416" s="314">
        <f t="shared" si="145"/>
        <v>0</v>
      </c>
      <c r="O416" s="330"/>
      <c r="P416" s="314">
        <f t="shared" si="146"/>
        <v>0</v>
      </c>
      <c r="Q416" s="330"/>
      <c r="R416" s="314">
        <f t="shared" si="154"/>
        <v>0</v>
      </c>
      <c r="S416" s="330"/>
      <c r="T416" s="314">
        <f t="shared" si="155"/>
        <v>0</v>
      </c>
      <c r="U416" s="314"/>
      <c r="V416" s="314">
        <f t="shared" si="156"/>
        <v>0</v>
      </c>
      <c r="W416" s="330"/>
      <c r="X416" s="314"/>
      <c r="Y416" s="328"/>
      <c r="Z416" s="314"/>
      <c r="AA416" s="330"/>
      <c r="AB416" s="318">
        <f t="shared" si="151"/>
        <v>0</v>
      </c>
      <c r="AC416" s="314"/>
      <c r="AD416" s="402"/>
    </row>
    <row r="417" spans="1:30" s="7" customFormat="1" ht="37.5">
      <c r="A417" s="456">
        <v>7</v>
      </c>
      <c r="B417" s="503" t="s">
        <v>724</v>
      </c>
      <c r="C417" s="506" t="s">
        <v>24</v>
      </c>
      <c r="D417" s="340">
        <v>96.61</v>
      </c>
      <c r="E417" s="330"/>
      <c r="F417" s="314">
        <f t="shared" si="138"/>
        <v>0</v>
      </c>
      <c r="G417" s="330"/>
      <c r="H417" s="314">
        <v>3.8</v>
      </c>
      <c r="I417" s="328"/>
      <c r="J417" s="314">
        <f t="shared" si="144"/>
        <v>3.8</v>
      </c>
      <c r="K417" s="330">
        <f>59.3-3.8</f>
        <v>55.5</v>
      </c>
      <c r="L417" s="314">
        <f t="shared" si="153"/>
        <v>59.3</v>
      </c>
      <c r="M417" s="328">
        <f>17.5-59.3</f>
        <v>-41.8</v>
      </c>
      <c r="N417" s="314">
        <f t="shared" si="145"/>
        <v>17.5</v>
      </c>
      <c r="O417" s="330">
        <f>47.6-17.5</f>
        <v>30.1</v>
      </c>
      <c r="P417" s="314">
        <f t="shared" si="146"/>
        <v>47.6</v>
      </c>
      <c r="Q417" s="330">
        <f>71.2-47.6</f>
        <v>23.6</v>
      </c>
      <c r="R417" s="314">
        <f t="shared" si="154"/>
        <v>71.2</v>
      </c>
      <c r="S417" s="330">
        <f>88.1-71.2</f>
        <v>16.899999999999991</v>
      </c>
      <c r="T417" s="314">
        <f t="shared" si="155"/>
        <v>88.1</v>
      </c>
      <c r="U417" s="314"/>
      <c r="V417" s="314">
        <f t="shared" si="156"/>
        <v>88.1</v>
      </c>
      <c r="W417" s="330"/>
      <c r="X417" s="314">
        <f t="shared" si="157"/>
        <v>88.1</v>
      </c>
      <c r="Y417" s="328"/>
      <c r="Z417" s="314">
        <f t="shared" si="158"/>
        <v>88.1</v>
      </c>
      <c r="AA417" s="330"/>
      <c r="AB417" s="317">
        <f t="shared" si="151"/>
        <v>88.1</v>
      </c>
      <c r="AC417" s="314">
        <f t="shared" si="152"/>
        <v>91.191388055066753</v>
      </c>
      <c r="AD417" s="402"/>
    </row>
    <row r="418" spans="1:30" s="7" customFormat="1">
      <c r="A418" s="456">
        <v>8</v>
      </c>
      <c r="B418" s="503" t="s">
        <v>441</v>
      </c>
      <c r="C418" s="506" t="s">
        <v>24</v>
      </c>
      <c r="D418" s="340">
        <v>85.1</v>
      </c>
      <c r="E418" s="340">
        <v>93.5</v>
      </c>
      <c r="F418" s="314">
        <f t="shared" si="138"/>
        <v>93.5</v>
      </c>
      <c r="G418" s="330">
        <v>-4.8</v>
      </c>
      <c r="H418" s="314">
        <f t="shared" si="143"/>
        <v>88.7</v>
      </c>
      <c r="I418" s="328">
        <f>87.5-88.7</f>
        <v>-1.2000000000000028</v>
      </c>
      <c r="J418" s="314">
        <f t="shared" si="144"/>
        <v>87.5</v>
      </c>
      <c r="K418" s="330">
        <f>90.5-87.5</f>
        <v>3</v>
      </c>
      <c r="L418" s="314">
        <f t="shared" si="153"/>
        <v>90.5</v>
      </c>
      <c r="M418" s="328">
        <v>7</v>
      </c>
      <c r="N418" s="314">
        <f t="shared" si="145"/>
        <v>97.5</v>
      </c>
      <c r="O418" s="330">
        <v>-5.5</v>
      </c>
      <c r="P418" s="314">
        <f t="shared" si="146"/>
        <v>92</v>
      </c>
      <c r="Q418" s="330">
        <v>8</v>
      </c>
      <c r="R418" s="314">
        <f t="shared" si="154"/>
        <v>100</v>
      </c>
      <c r="S418" s="330"/>
      <c r="T418" s="314">
        <f t="shared" si="155"/>
        <v>100</v>
      </c>
      <c r="U418" s="314"/>
      <c r="V418" s="314">
        <f t="shared" si="156"/>
        <v>100</v>
      </c>
      <c r="W418" s="330"/>
      <c r="X418" s="314">
        <f t="shared" si="157"/>
        <v>100</v>
      </c>
      <c r="Y418" s="328"/>
      <c r="Z418" s="314">
        <f t="shared" si="158"/>
        <v>100</v>
      </c>
      <c r="AA418" s="330"/>
      <c r="AB418" s="317">
        <f t="shared" si="151"/>
        <v>100</v>
      </c>
      <c r="AC418" s="314">
        <f t="shared" si="152"/>
        <v>117.50881316098709</v>
      </c>
      <c r="AD418" s="402"/>
    </row>
    <row r="419" spans="1:30" s="7" customFormat="1">
      <c r="A419" s="456">
        <v>9</v>
      </c>
      <c r="B419" s="503" t="s">
        <v>442</v>
      </c>
      <c r="C419" s="506" t="s">
        <v>24</v>
      </c>
      <c r="D419" s="340">
        <v>86.4</v>
      </c>
      <c r="E419" s="340">
        <v>95.7</v>
      </c>
      <c r="F419" s="314">
        <f t="shared" si="138"/>
        <v>95.7</v>
      </c>
      <c r="G419" s="330">
        <v>-4.2</v>
      </c>
      <c r="H419" s="314">
        <f t="shared" si="143"/>
        <v>91.5</v>
      </c>
      <c r="I419" s="328">
        <v>-0.4</v>
      </c>
      <c r="J419" s="314">
        <f t="shared" si="144"/>
        <v>91.1</v>
      </c>
      <c r="K419" s="330">
        <f>90.5-91.1</f>
        <v>-0.59999999999999432</v>
      </c>
      <c r="L419" s="314">
        <f t="shared" si="153"/>
        <v>90.5</v>
      </c>
      <c r="M419" s="328">
        <f>87.5-90.5</f>
        <v>-3</v>
      </c>
      <c r="N419" s="314">
        <f t="shared" si="145"/>
        <v>87.5</v>
      </c>
      <c r="O419" s="330">
        <f>86.6-87.5</f>
        <v>-0.90000000000000568</v>
      </c>
      <c r="P419" s="314">
        <f t="shared" si="146"/>
        <v>86.6</v>
      </c>
      <c r="Q419" s="330">
        <f>92.9-86.6</f>
        <v>6.3000000000000114</v>
      </c>
      <c r="R419" s="314">
        <f t="shared" si="154"/>
        <v>92.9</v>
      </c>
      <c r="S419" s="330"/>
      <c r="T419" s="314">
        <f t="shared" si="155"/>
        <v>92.9</v>
      </c>
      <c r="U419" s="314"/>
      <c r="V419" s="314">
        <f t="shared" si="156"/>
        <v>92.9</v>
      </c>
      <c r="W419" s="330"/>
      <c r="X419" s="314">
        <f t="shared" si="157"/>
        <v>92.9</v>
      </c>
      <c r="Y419" s="328"/>
      <c r="Z419" s="314">
        <f t="shared" si="158"/>
        <v>92.9</v>
      </c>
      <c r="AA419" s="330"/>
      <c r="AB419" s="317">
        <f t="shared" si="151"/>
        <v>92.9</v>
      </c>
      <c r="AC419" s="314">
        <f t="shared" si="152"/>
        <v>107.52314814814814</v>
      </c>
      <c r="AD419" s="402"/>
    </row>
    <row r="420" spans="1:30" s="7" customFormat="1">
      <c r="A420" s="456">
        <v>10</v>
      </c>
      <c r="B420" s="503" t="s">
        <v>443</v>
      </c>
      <c r="C420" s="506"/>
      <c r="D420" s="330"/>
      <c r="E420" s="330"/>
      <c r="F420" s="314" t="str">
        <f t="shared" si="138"/>
        <v xml:space="preserve"> </v>
      </c>
      <c r="G420" s="330"/>
      <c r="H420" s="314" t="str">
        <f t="shared" si="143"/>
        <v xml:space="preserve"> </v>
      </c>
      <c r="I420" s="328"/>
      <c r="J420" s="314" t="str">
        <f t="shared" si="144"/>
        <v xml:space="preserve"> </v>
      </c>
      <c r="K420" s="330"/>
      <c r="L420" s="314" t="str">
        <f t="shared" si="153"/>
        <v xml:space="preserve"> </v>
      </c>
      <c r="M420" s="328"/>
      <c r="N420" s="314" t="str">
        <f t="shared" si="145"/>
        <v xml:space="preserve"> </v>
      </c>
      <c r="O420" s="330"/>
      <c r="P420" s="314" t="str">
        <f t="shared" si="146"/>
        <v xml:space="preserve"> </v>
      </c>
      <c r="Q420" s="330"/>
      <c r="R420" s="314" t="str">
        <f t="shared" si="154"/>
        <v xml:space="preserve"> </v>
      </c>
      <c r="S420" s="330"/>
      <c r="T420" s="314" t="str">
        <f t="shared" si="155"/>
        <v xml:space="preserve"> </v>
      </c>
      <c r="U420" s="314"/>
      <c r="V420" s="314" t="str">
        <f t="shared" si="156"/>
        <v xml:space="preserve"> </v>
      </c>
      <c r="W420" s="330"/>
      <c r="X420" s="314" t="str">
        <f t="shared" si="157"/>
        <v xml:space="preserve"> </v>
      </c>
      <c r="Y420" s="328"/>
      <c r="Z420" s="314" t="str">
        <f t="shared" si="158"/>
        <v xml:space="preserve"> </v>
      </c>
      <c r="AA420" s="330"/>
      <c r="AB420" s="318" t="str">
        <f t="shared" si="151"/>
        <v xml:space="preserve"> </v>
      </c>
      <c r="AC420" s="314"/>
      <c r="AD420" s="402"/>
    </row>
    <row r="421" spans="1:30" s="7" customFormat="1">
      <c r="A421" s="439"/>
      <c r="B421" s="511" t="s">
        <v>726</v>
      </c>
      <c r="C421" s="555" t="s">
        <v>826</v>
      </c>
      <c r="D421" s="330"/>
      <c r="E421" s="330">
        <v>0</v>
      </c>
      <c r="F421" s="314">
        <f t="shared" si="138"/>
        <v>0</v>
      </c>
      <c r="G421" s="330"/>
      <c r="H421" s="314">
        <f t="shared" si="143"/>
        <v>0</v>
      </c>
      <c r="I421" s="328"/>
      <c r="J421" s="314">
        <f t="shared" si="144"/>
        <v>0</v>
      </c>
      <c r="K421" s="330"/>
      <c r="L421" s="314">
        <f t="shared" si="153"/>
        <v>0</v>
      </c>
      <c r="M421" s="328"/>
      <c r="N421" s="314">
        <f t="shared" si="145"/>
        <v>0</v>
      </c>
      <c r="O421" s="330"/>
      <c r="P421" s="314">
        <f t="shared" si="146"/>
        <v>0</v>
      </c>
      <c r="Q421" s="330"/>
      <c r="R421" s="314">
        <f t="shared" si="154"/>
        <v>0</v>
      </c>
      <c r="S421" s="330"/>
      <c r="T421" s="314">
        <f t="shared" si="155"/>
        <v>0</v>
      </c>
      <c r="U421" s="314"/>
      <c r="V421" s="314">
        <f t="shared" si="156"/>
        <v>0</v>
      </c>
      <c r="W421" s="330"/>
      <c r="X421" s="314">
        <f t="shared" si="157"/>
        <v>0</v>
      </c>
      <c r="Y421" s="328"/>
      <c r="Z421" s="314">
        <f t="shared" si="158"/>
        <v>0</v>
      </c>
      <c r="AA421" s="330"/>
      <c r="AB421" s="318">
        <f t="shared" si="151"/>
        <v>0</v>
      </c>
      <c r="AC421" s="314"/>
      <c r="AD421" s="402"/>
    </row>
    <row r="422" spans="1:30" s="7" customFormat="1">
      <c r="A422" s="487"/>
      <c r="B422" s="533" t="s">
        <v>444</v>
      </c>
      <c r="C422" s="556" t="s">
        <v>57</v>
      </c>
      <c r="D422" s="330">
        <v>0</v>
      </c>
      <c r="E422" s="330"/>
      <c r="F422" s="314">
        <f t="shared" si="138"/>
        <v>0</v>
      </c>
      <c r="G422" s="330"/>
      <c r="H422" s="314">
        <f t="shared" si="143"/>
        <v>0</v>
      </c>
      <c r="I422" s="328"/>
      <c r="J422" s="314">
        <f t="shared" si="144"/>
        <v>0</v>
      </c>
      <c r="K422" s="330"/>
      <c r="L422" s="314">
        <f t="shared" si="153"/>
        <v>0</v>
      </c>
      <c r="M422" s="328"/>
      <c r="N422" s="314">
        <f t="shared" si="145"/>
        <v>0</v>
      </c>
      <c r="O422" s="330"/>
      <c r="P422" s="314">
        <f t="shared" si="146"/>
        <v>0</v>
      </c>
      <c r="Q422" s="330"/>
      <c r="R422" s="314">
        <f t="shared" si="154"/>
        <v>0</v>
      </c>
      <c r="S422" s="330"/>
      <c r="T422" s="314">
        <f t="shared" si="155"/>
        <v>0</v>
      </c>
      <c r="U422" s="314"/>
      <c r="V422" s="314">
        <f t="shared" si="156"/>
        <v>0</v>
      </c>
      <c r="W422" s="330"/>
      <c r="X422" s="314">
        <f t="shared" si="157"/>
        <v>0</v>
      </c>
      <c r="Y422" s="328"/>
      <c r="Z422" s="314">
        <f t="shared" si="158"/>
        <v>0</v>
      </c>
      <c r="AA422" s="330"/>
      <c r="AB422" s="318">
        <f t="shared" si="151"/>
        <v>0</v>
      </c>
      <c r="AC422" s="314"/>
      <c r="AD422" s="402"/>
    </row>
    <row r="423" spans="1:30">
      <c r="A423" s="487"/>
      <c r="B423" s="533" t="s">
        <v>445</v>
      </c>
      <c r="C423" s="555" t="s">
        <v>826</v>
      </c>
      <c r="D423" s="328">
        <v>24</v>
      </c>
      <c r="E423" s="340"/>
      <c r="F423" s="314">
        <f t="shared" si="138"/>
        <v>0</v>
      </c>
      <c r="G423" s="330"/>
      <c r="H423" s="314">
        <f t="shared" si="143"/>
        <v>0</v>
      </c>
      <c r="I423" s="330"/>
      <c r="J423" s="314">
        <f t="shared" si="144"/>
        <v>0</v>
      </c>
      <c r="K423" s="330"/>
      <c r="L423" s="314">
        <f t="shared" si="153"/>
        <v>0</v>
      </c>
      <c r="M423" s="328"/>
      <c r="N423" s="314">
        <f t="shared" si="145"/>
        <v>0</v>
      </c>
      <c r="O423" s="330">
        <v>5.6</v>
      </c>
      <c r="P423" s="314">
        <f t="shared" si="146"/>
        <v>5.6</v>
      </c>
      <c r="Q423" s="330"/>
      <c r="R423" s="314">
        <f t="shared" si="154"/>
        <v>5.6</v>
      </c>
      <c r="S423" s="330"/>
      <c r="T423" s="314">
        <f t="shared" si="155"/>
        <v>5.6</v>
      </c>
      <c r="U423" s="314"/>
      <c r="V423" s="314">
        <f t="shared" si="156"/>
        <v>5.6</v>
      </c>
      <c r="W423" s="330"/>
      <c r="X423" s="314">
        <f t="shared" si="157"/>
        <v>5.6</v>
      </c>
      <c r="Y423" s="328"/>
      <c r="Z423" s="314">
        <f t="shared" si="158"/>
        <v>5.6</v>
      </c>
      <c r="AA423" s="330"/>
      <c r="AB423" s="314">
        <f t="shared" si="151"/>
        <v>5.6</v>
      </c>
      <c r="AC423" s="314">
        <f t="shared" si="152"/>
        <v>23.333333333333332</v>
      </c>
      <c r="AD423" s="399"/>
    </row>
    <row r="424" spans="1:30">
      <c r="A424" s="487"/>
      <c r="B424" s="533" t="s">
        <v>446</v>
      </c>
      <c r="C424" s="555" t="s">
        <v>24</v>
      </c>
      <c r="D424" s="328">
        <v>0.27</v>
      </c>
      <c r="E424" s="330"/>
      <c r="F424" s="314">
        <f t="shared" si="138"/>
        <v>0</v>
      </c>
      <c r="G424" s="330"/>
      <c r="H424" s="314">
        <f t="shared" si="143"/>
        <v>0</v>
      </c>
      <c r="I424" s="330"/>
      <c r="J424" s="314">
        <f t="shared" si="144"/>
        <v>0</v>
      </c>
      <c r="K424" s="330"/>
      <c r="L424" s="314">
        <f t="shared" si="153"/>
        <v>0</v>
      </c>
      <c r="M424" s="328"/>
      <c r="N424" s="314">
        <f t="shared" si="145"/>
        <v>0</v>
      </c>
      <c r="O424" s="330">
        <v>0.22</v>
      </c>
      <c r="P424" s="314">
        <f t="shared" si="146"/>
        <v>0.22</v>
      </c>
      <c r="Q424" s="330"/>
      <c r="R424" s="314">
        <f t="shared" si="154"/>
        <v>0.22</v>
      </c>
      <c r="S424" s="330"/>
      <c r="T424" s="314">
        <f t="shared" si="155"/>
        <v>0.22</v>
      </c>
      <c r="U424" s="314"/>
      <c r="V424" s="314">
        <f t="shared" si="156"/>
        <v>0.22</v>
      </c>
      <c r="W424" s="330"/>
      <c r="X424" s="314">
        <f t="shared" si="157"/>
        <v>0.22</v>
      </c>
      <c r="Y424" s="328"/>
      <c r="Z424" s="314">
        <f t="shared" si="158"/>
        <v>0.22</v>
      </c>
      <c r="AA424" s="330"/>
      <c r="AB424" s="314">
        <v>0.22</v>
      </c>
      <c r="AC424" s="314">
        <f t="shared" si="152"/>
        <v>81.481481481481481</v>
      </c>
      <c r="AD424" s="399"/>
    </row>
    <row r="425" spans="1:30" s="7" customFormat="1">
      <c r="A425" s="456">
        <v>11</v>
      </c>
      <c r="B425" s="503" t="s">
        <v>921</v>
      </c>
      <c r="C425" s="506" t="s">
        <v>24</v>
      </c>
      <c r="D425" s="340">
        <v>96.1</v>
      </c>
      <c r="E425" s="330"/>
      <c r="F425" s="314">
        <f t="shared" si="138"/>
        <v>0</v>
      </c>
      <c r="G425" s="330"/>
      <c r="H425" s="314">
        <f t="shared" si="143"/>
        <v>0</v>
      </c>
      <c r="I425" s="330"/>
      <c r="J425" s="314">
        <f t="shared" si="144"/>
        <v>0</v>
      </c>
      <c r="K425" s="330"/>
      <c r="L425" s="316"/>
      <c r="M425" s="328"/>
      <c r="N425" s="314">
        <f t="shared" si="145"/>
        <v>0</v>
      </c>
      <c r="O425" s="330">
        <v>89.79</v>
      </c>
      <c r="P425" s="314">
        <f t="shared" si="146"/>
        <v>89.79</v>
      </c>
      <c r="Q425" s="330"/>
      <c r="R425" s="314">
        <f t="shared" si="154"/>
        <v>89.79</v>
      </c>
      <c r="S425" s="330"/>
      <c r="T425" s="314">
        <f t="shared" si="155"/>
        <v>89.79</v>
      </c>
      <c r="U425" s="316"/>
      <c r="V425" s="314">
        <f t="shared" si="156"/>
        <v>89.79</v>
      </c>
      <c r="W425" s="330"/>
      <c r="X425" s="314">
        <v>89.79</v>
      </c>
      <c r="Y425" s="328"/>
      <c r="Z425" s="316"/>
      <c r="AA425" s="330"/>
      <c r="AB425" s="318">
        <f t="shared" si="151"/>
        <v>0</v>
      </c>
      <c r="AC425" s="314">
        <f t="shared" si="152"/>
        <v>0</v>
      </c>
      <c r="AD425" s="402"/>
    </row>
    <row r="426" spans="1:30" s="7" customFormat="1" ht="37.5">
      <c r="A426" s="456">
        <v>12</v>
      </c>
      <c r="B426" s="503" t="s">
        <v>922</v>
      </c>
      <c r="C426" s="506" t="s">
        <v>24</v>
      </c>
      <c r="D426" s="329">
        <v>60</v>
      </c>
      <c r="E426" s="330"/>
      <c r="F426" s="314">
        <f t="shared" si="138"/>
        <v>0</v>
      </c>
      <c r="G426" s="330"/>
      <c r="H426" s="314">
        <f t="shared" si="143"/>
        <v>0</v>
      </c>
      <c r="I426" s="330"/>
      <c r="J426" s="314">
        <f t="shared" si="144"/>
        <v>0</v>
      </c>
      <c r="K426" s="330"/>
      <c r="L426" s="316"/>
      <c r="M426" s="328"/>
      <c r="N426" s="314">
        <f t="shared" si="145"/>
        <v>0</v>
      </c>
      <c r="O426" s="330">
        <v>60</v>
      </c>
      <c r="P426" s="314">
        <f t="shared" si="146"/>
        <v>60</v>
      </c>
      <c r="Q426" s="330"/>
      <c r="R426" s="314">
        <f t="shared" si="154"/>
        <v>60</v>
      </c>
      <c r="S426" s="330"/>
      <c r="T426" s="314">
        <f t="shared" si="155"/>
        <v>60</v>
      </c>
      <c r="U426" s="316"/>
      <c r="V426" s="314">
        <f t="shared" si="156"/>
        <v>60</v>
      </c>
      <c r="W426" s="330"/>
      <c r="X426" s="314">
        <v>60</v>
      </c>
      <c r="Y426" s="328"/>
      <c r="Z426" s="316"/>
      <c r="AA426" s="330"/>
      <c r="AB426" s="318">
        <v>60</v>
      </c>
      <c r="AC426" s="314">
        <f t="shared" si="152"/>
        <v>100</v>
      </c>
      <c r="AD426" s="402"/>
    </row>
    <row r="427" spans="1:30" s="7" customFormat="1" ht="37.5">
      <c r="A427" s="456">
        <v>13</v>
      </c>
      <c r="B427" s="503" t="s">
        <v>923</v>
      </c>
      <c r="C427" s="506" t="s">
        <v>24</v>
      </c>
      <c r="D427" s="329">
        <v>96</v>
      </c>
      <c r="E427" s="330"/>
      <c r="F427" s="314">
        <f t="shared" si="138"/>
        <v>0</v>
      </c>
      <c r="G427" s="330"/>
      <c r="H427" s="314">
        <f t="shared" si="143"/>
        <v>0</v>
      </c>
      <c r="I427" s="330"/>
      <c r="J427" s="314">
        <f t="shared" si="144"/>
        <v>0</v>
      </c>
      <c r="K427" s="330"/>
      <c r="L427" s="316"/>
      <c r="M427" s="328"/>
      <c r="N427" s="314">
        <f t="shared" si="145"/>
        <v>0</v>
      </c>
      <c r="O427" s="330">
        <v>96</v>
      </c>
      <c r="P427" s="314">
        <f t="shared" si="146"/>
        <v>96</v>
      </c>
      <c r="Q427" s="330"/>
      <c r="R427" s="314">
        <f t="shared" si="154"/>
        <v>96</v>
      </c>
      <c r="S427" s="330"/>
      <c r="T427" s="314">
        <f t="shared" si="155"/>
        <v>96</v>
      </c>
      <c r="U427" s="316"/>
      <c r="V427" s="314">
        <f t="shared" si="156"/>
        <v>96</v>
      </c>
      <c r="W427" s="330"/>
      <c r="X427" s="314">
        <v>96</v>
      </c>
      <c r="Y427" s="328"/>
      <c r="Z427" s="316"/>
      <c r="AA427" s="330"/>
      <c r="AB427" s="318">
        <v>96</v>
      </c>
      <c r="AC427" s="314">
        <f t="shared" si="152"/>
        <v>100</v>
      </c>
      <c r="AD427" s="402"/>
    </row>
    <row r="428" spans="1:30" s="3" customFormat="1">
      <c r="A428" s="394" t="s">
        <v>841</v>
      </c>
      <c r="B428" s="395" t="str">
        <f>UPPER("Giáo dục &amp; Đào tạo")</f>
        <v>GIÁO DỤC &amp; ĐÀO TẠO</v>
      </c>
      <c r="C428" s="394"/>
      <c r="D428" s="394"/>
      <c r="E428" s="330"/>
      <c r="F428" s="314" t="str">
        <f t="shared" ref="F428:F488" si="159">IF(LEN(C428)=0," ",E428)</f>
        <v xml:space="preserve"> </v>
      </c>
      <c r="G428" s="330"/>
      <c r="H428" s="314" t="str">
        <f t="shared" ref="H428:H490" si="160">IF(LEN(C428)=0," ",F428+G428)</f>
        <v xml:space="preserve"> </v>
      </c>
      <c r="I428" s="330"/>
      <c r="J428" s="314" t="str">
        <f t="shared" ref="J428:J490" si="161">IF(LEN($C428)=0," ",H428+I428)</f>
        <v xml:space="preserve"> </v>
      </c>
      <c r="K428" s="330"/>
      <c r="L428" s="353" t="str">
        <f t="shared" si="153"/>
        <v xml:space="preserve"> </v>
      </c>
      <c r="M428" s="328"/>
      <c r="N428" s="314" t="str">
        <f t="shared" ref="N428:N490" si="162">IF(LEN($C428)=0," ",L428+M428)</f>
        <v xml:space="preserve"> </v>
      </c>
      <c r="O428" s="330"/>
      <c r="P428" s="314" t="str">
        <f t="shared" ref="P428:P489" si="163">IF(LEN($C428)=0," ",N428+O428)</f>
        <v xml:space="preserve"> </v>
      </c>
      <c r="Q428" s="330"/>
      <c r="R428" s="353" t="str">
        <f t="shared" si="154"/>
        <v xml:space="preserve"> </v>
      </c>
      <c r="S428" s="330"/>
      <c r="T428" s="353" t="str">
        <f t="shared" si="155"/>
        <v xml:space="preserve"> </v>
      </c>
      <c r="U428" s="353"/>
      <c r="V428" s="353" t="str">
        <f t="shared" si="156"/>
        <v xml:space="preserve"> </v>
      </c>
      <c r="W428" s="330"/>
      <c r="X428" s="353" t="str">
        <f t="shared" si="157"/>
        <v xml:space="preserve"> </v>
      </c>
      <c r="Y428" s="328"/>
      <c r="Z428" s="353" t="str">
        <f t="shared" si="158"/>
        <v xml:space="preserve"> </v>
      </c>
      <c r="AA428" s="330"/>
      <c r="AB428" s="353" t="str">
        <f t="shared" si="151"/>
        <v xml:space="preserve"> </v>
      </c>
      <c r="AC428" s="353"/>
      <c r="AD428" s="394"/>
    </row>
    <row r="429" spans="1:30">
      <c r="A429" s="506" t="s">
        <v>6</v>
      </c>
      <c r="B429" s="503" t="s">
        <v>727</v>
      </c>
      <c r="C429" s="506" t="s">
        <v>453</v>
      </c>
      <c r="D429" s="329">
        <v>20089</v>
      </c>
      <c r="E429" s="335">
        <v>20180</v>
      </c>
      <c r="F429" s="314">
        <f t="shared" si="159"/>
        <v>20180</v>
      </c>
      <c r="G429" s="329"/>
      <c r="H429" s="314">
        <f t="shared" si="160"/>
        <v>20180</v>
      </c>
      <c r="I429" s="329">
        <v>-1</v>
      </c>
      <c r="J429" s="314">
        <f t="shared" si="161"/>
        <v>20179</v>
      </c>
      <c r="K429" s="329"/>
      <c r="L429" s="318">
        <f t="shared" si="153"/>
        <v>20179</v>
      </c>
      <c r="M429" s="335"/>
      <c r="N429" s="314">
        <f t="shared" si="162"/>
        <v>20179</v>
      </c>
      <c r="O429" s="329">
        <f>20031-20179</f>
        <v>-148</v>
      </c>
      <c r="P429" s="314">
        <f t="shared" si="163"/>
        <v>20031</v>
      </c>
      <c r="Q429" s="329"/>
      <c r="R429" s="318">
        <f t="shared" ref="R429:R431" si="164">P429</f>
        <v>20031</v>
      </c>
      <c r="S429" s="329"/>
      <c r="T429" s="318">
        <f t="shared" si="155"/>
        <v>20031</v>
      </c>
      <c r="U429" s="318"/>
      <c r="V429" s="318">
        <f t="shared" si="156"/>
        <v>20031</v>
      </c>
      <c r="W429" s="329"/>
      <c r="X429" s="318">
        <f t="shared" si="157"/>
        <v>20031</v>
      </c>
      <c r="Y429" s="335"/>
      <c r="Z429" s="318">
        <f t="shared" si="158"/>
        <v>20031</v>
      </c>
      <c r="AA429" s="329"/>
      <c r="AB429" s="318">
        <f t="shared" ref="AB429:AB492" si="165">IF(LEN($C429)=0," ",Z429+AA429)</f>
        <v>20031</v>
      </c>
      <c r="AC429" s="314">
        <f t="shared" si="152"/>
        <v>99.711284782716916</v>
      </c>
      <c r="AD429" s="399"/>
    </row>
    <row r="430" spans="1:30" s="7" customFormat="1">
      <c r="A430" s="506">
        <v>1</v>
      </c>
      <c r="B430" s="503" t="s">
        <v>454</v>
      </c>
      <c r="C430" s="506" t="s">
        <v>455</v>
      </c>
      <c r="D430" s="329">
        <v>4011</v>
      </c>
      <c r="E430" s="335">
        <v>4417</v>
      </c>
      <c r="F430" s="314">
        <f t="shared" si="159"/>
        <v>4417</v>
      </c>
      <c r="G430" s="329"/>
      <c r="H430" s="314">
        <f t="shared" si="160"/>
        <v>4417</v>
      </c>
      <c r="I430" s="329"/>
      <c r="J430" s="314">
        <f t="shared" si="161"/>
        <v>4417</v>
      </c>
      <c r="K430" s="329"/>
      <c r="L430" s="318">
        <f t="shared" si="153"/>
        <v>4417</v>
      </c>
      <c r="M430" s="335"/>
      <c r="N430" s="314">
        <f t="shared" si="162"/>
        <v>4417</v>
      </c>
      <c r="O430" s="329">
        <f>4434-4417</f>
        <v>17</v>
      </c>
      <c r="P430" s="314">
        <f t="shared" si="163"/>
        <v>4434</v>
      </c>
      <c r="Q430" s="329"/>
      <c r="R430" s="318">
        <f t="shared" si="164"/>
        <v>4434</v>
      </c>
      <c r="S430" s="329"/>
      <c r="T430" s="318">
        <f t="shared" si="155"/>
        <v>4434</v>
      </c>
      <c r="U430" s="318">
        <f>4159-4434</f>
        <v>-275</v>
      </c>
      <c r="V430" s="318">
        <f t="shared" si="156"/>
        <v>4159</v>
      </c>
      <c r="W430" s="329"/>
      <c r="X430" s="318">
        <f t="shared" si="157"/>
        <v>4159</v>
      </c>
      <c r="Y430" s="335"/>
      <c r="Z430" s="318">
        <f t="shared" si="158"/>
        <v>4159</v>
      </c>
      <c r="AA430" s="329"/>
      <c r="AB430" s="318">
        <f t="shared" si="165"/>
        <v>4159</v>
      </c>
      <c r="AC430" s="314">
        <f t="shared" si="152"/>
        <v>103.68985290451258</v>
      </c>
      <c r="AD430" s="402"/>
    </row>
    <row r="431" spans="1:30">
      <c r="A431" s="501"/>
      <c r="B431" s="557" t="s">
        <v>456</v>
      </c>
      <c r="C431" s="501" t="s">
        <v>455</v>
      </c>
      <c r="D431" s="335">
        <v>815</v>
      </c>
      <c r="E431" s="335">
        <v>938</v>
      </c>
      <c r="F431" s="314">
        <f t="shared" si="159"/>
        <v>938</v>
      </c>
      <c r="G431" s="329"/>
      <c r="H431" s="314">
        <f t="shared" si="160"/>
        <v>938</v>
      </c>
      <c r="I431" s="329"/>
      <c r="J431" s="314">
        <f t="shared" si="161"/>
        <v>938</v>
      </c>
      <c r="K431" s="329"/>
      <c r="L431" s="318">
        <f t="shared" si="153"/>
        <v>938</v>
      </c>
      <c r="M431" s="335"/>
      <c r="N431" s="314">
        <f t="shared" si="162"/>
        <v>938</v>
      </c>
      <c r="O431" s="329">
        <f>953-938</f>
        <v>15</v>
      </c>
      <c r="P431" s="314">
        <f t="shared" si="163"/>
        <v>953</v>
      </c>
      <c r="Q431" s="329"/>
      <c r="R431" s="318">
        <f t="shared" si="164"/>
        <v>953</v>
      </c>
      <c r="S431" s="329"/>
      <c r="T431" s="318">
        <f t="shared" si="155"/>
        <v>953</v>
      </c>
      <c r="U431" s="318">
        <f>906-953</f>
        <v>-47</v>
      </c>
      <c r="V431" s="318">
        <f t="shared" si="156"/>
        <v>906</v>
      </c>
      <c r="W431" s="329"/>
      <c r="X431" s="318">
        <f t="shared" si="157"/>
        <v>906</v>
      </c>
      <c r="Y431" s="335"/>
      <c r="Z431" s="318">
        <f t="shared" si="158"/>
        <v>906</v>
      </c>
      <c r="AA431" s="329"/>
      <c r="AB431" s="318">
        <f t="shared" si="165"/>
        <v>906</v>
      </c>
      <c r="AC431" s="314">
        <f t="shared" si="152"/>
        <v>111.16564417177915</v>
      </c>
      <c r="AD431" s="399"/>
    </row>
    <row r="432" spans="1:30">
      <c r="A432" s="501"/>
      <c r="B432" s="557" t="s">
        <v>457</v>
      </c>
      <c r="C432" s="501" t="s">
        <v>455</v>
      </c>
      <c r="D432" s="335">
        <v>3196</v>
      </c>
      <c r="E432" s="335">
        <v>3479</v>
      </c>
      <c r="F432" s="314">
        <f t="shared" si="159"/>
        <v>3479</v>
      </c>
      <c r="G432" s="329"/>
      <c r="H432" s="314">
        <f t="shared" si="160"/>
        <v>3479</v>
      </c>
      <c r="I432" s="329"/>
      <c r="J432" s="314">
        <f t="shared" si="161"/>
        <v>3479</v>
      </c>
      <c r="K432" s="329"/>
      <c r="L432" s="318">
        <f t="shared" si="153"/>
        <v>3479</v>
      </c>
      <c r="M432" s="335"/>
      <c r="N432" s="314">
        <f t="shared" si="162"/>
        <v>3479</v>
      </c>
      <c r="O432" s="329">
        <f>3481-3479</f>
        <v>2</v>
      </c>
      <c r="P432" s="314">
        <f t="shared" si="163"/>
        <v>3481</v>
      </c>
      <c r="Q432" s="329"/>
      <c r="R432" s="318">
        <f>P432</f>
        <v>3481</v>
      </c>
      <c r="S432" s="329"/>
      <c r="T432" s="318">
        <f t="shared" si="155"/>
        <v>3481</v>
      </c>
      <c r="U432" s="318">
        <f>3253-3481</f>
        <v>-228</v>
      </c>
      <c r="V432" s="318">
        <f t="shared" si="156"/>
        <v>3253</v>
      </c>
      <c r="W432" s="329"/>
      <c r="X432" s="318">
        <f t="shared" si="157"/>
        <v>3253</v>
      </c>
      <c r="Y432" s="335"/>
      <c r="Z432" s="318">
        <f t="shared" si="158"/>
        <v>3253</v>
      </c>
      <c r="AA432" s="329"/>
      <c r="AB432" s="318">
        <f t="shared" si="165"/>
        <v>3253</v>
      </c>
      <c r="AC432" s="314">
        <f t="shared" si="152"/>
        <v>101.78347934918648</v>
      </c>
      <c r="AD432" s="399"/>
    </row>
    <row r="433" spans="1:30">
      <c r="A433" s="506">
        <v>2</v>
      </c>
      <c r="B433" s="503" t="s">
        <v>458</v>
      </c>
      <c r="C433" s="506" t="s">
        <v>453</v>
      </c>
      <c r="D433" s="329">
        <v>15748</v>
      </c>
      <c r="E433" s="335">
        <v>15575</v>
      </c>
      <c r="F433" s="314">
        <f t="shared" si="159"/>
        <v>15575</v>
      </c>
      <c r="G433" s="329"/>
      <c r="H433" s="314">
        <f t="shared" si="160"/>
        <v>15575</v>
      </c>
      <c r="I433" s="329"/>
      <c r="J433" s="314">
        <f t="shared" si="161"/>
        <v>15575</v>
      </c>
      <c r="K433" s="329"/>
      <c r="L433" s="318">
        <f t="shared" si="153"/>
        <v>15575</v>
      </c>
      <c r="M433" s="335"/>
      <c r="N433" s="314">
        <f t="shared" si="162"/>
        <v>15575</v>
      </c>
      <c r="O433" s="329">
        <f>15419-15575</f>
        <v>-156</v>
      </c>
      <c r="P433" s="314">
        <f t="shared" si="163"/>
        <v>15419</v>
      </c>
      <c r="Q433" s="329"/>
      <c r="R433" s="318">
        <f>P433</f>
        <v>15419</v>
      </c>
      <c r="S433" s="329"/>
      <c r="T433" s="318">
        <f t="shared" si="155"/>
        <v>15419</v>
      </c>
      <c r="U433" s="318">
        <f>15505-15419</f>
        <v>86</v>
      </c>
      <c r="V433" s="318">
        <f t="shared" si="156"/>
        <v>15505</v>
      </c>
      <c r="W433" s="329"/>
      <c r="X433" s="318">
        <f t="shared" si="157"/>
        <v>15505</v>
      </c>
      <c r="Y433" s="335"/>
      <c r="Z433" s="318">
        <f t="shared" si="158"/>
        <v>15505</v>
      </c>
      <c r="AA433" s="329"/>
      <c r="AB433" s="318">
        <f t="shared" si="165"/>
        <v>15505</v>
      </c>
      <c r="AC433" s="314">
        <f t="shared" si="152"/>
        <v>98.45694691389383</v>
      </c>
      <c r="AD433" s="399"/>
    </row>
    <row r="434" spans="1:30">
      <c r="A434" s="501"/>
      <c r="B434" s="509" t="s">
        <v>459</v>
      </c>
      <c r="C434" s="501" t="s">
        <v>453</v>
      </c>
      <c r="D434" s="335">
        <v>287</v>
      </c>
      <c r="E434" s="335">
        <v>290</v>
      </c>
      <c r="F434" s="314">
        <f t="shared" si="159"/>
        <v>290</v>
      </c>
      <c r="G434" s="329"/>
      <c r="H434" s="314">
        <f t="shared" si="160"/>
        <v>290</v>
      </c>
      <c r="I434" s="329"/>
      <c r="J434" s="314">
        <f t="shared" si="161"/>
        <v>290</v>
      </c>
      <c r="K434" s="329"/>
      <c r="L434" s="318">
        <f t="shared" si="153"/>
        <v>290</v>
      </c>
      <c r="M434" s="335"/>
      <c r="N434" s="314">
        <f t="shared" si="162"/>
        <v>290</v>
      </c>
      <c r="O434" s="329">
        <v>-3</v>
      </c>
      <c r="P434" s="314">
        <f t="shared" si="163"/>
        <v>287</v>
      </c>
      <c r="Q434" s="329"/>
      <c r="R434" s="318">
        <f t="shared" si="154"/>
        <v>287</v>
      </c>
      <c r="S434" s="329"/>
      <c r="T434" s="318">
        <f t="shared" si="155"/>
        <v>287</v>
      </c>
      <c r="U434" s="318"/>
      <c r="V434" s="318">
        <f t="shared" si="156"/>
        <v>287</v>
      </c>
      <c r="W434" s="329"/>
      <c r="X434" s="318">
        <f t="shared" si="157"/>
        <v>287</v>
      </c>
      <c r="Y434" s="335"/>
      <c r="Z434" s="318">
        <f t="shared" si="158"/>
        <v>287</v>
      </c>
      <c r="AA434" s="329"/>
      <c r="AB434" s="318">
        <f t="shared" si="165"/>
        <v>287</v>
      </c>
      <c r="AC434" s="314">
        <f t="shared" si="152"/>
        <v>100</v>
      </c>
      <c r="AD434" s="399"/>
    </row>
    <row r="435" spans="1:30">
      <c r="A435" s="501"/>
      <c r="B435" s="533" t="s">
        <v>460</v>
      </c>
      <c r="C435" s="501"/>
      <c r="D435" s="328"/>
      <c r="E435" s="335"/>
      <c r="F435" s="314" t="str">
        <f t="shared" si="159"/>
        <v xml:space="preserve"> </v>
      </c>
      <c r="G435" s="329"/>
      <c r="H435" s="314" t="str">
        <f t="shared" si="160"/>
        <v xml:space="preserve"> </v>
      </c>
      <c r="I435" s="329"/>
      <c r="J435" s="314" t="str">
        <f t="shared" si="161"/>
        <v xml:space="preserve"> </v>
      </c>
      <c r="K435" s="329"/>
      <c r="L435" s="318" t="str">
        <f t="shared" si="153"/>
        <v xml:space="preserve"> </v>
      </c>
      <c r="M435" s="335"/>
      <c r="N435" s="314" t="str">
        <f t="shared" si="162"/>
        <v xml:space="preserve"> </v>
      </c>
      <c r="O435" s="329"/>
      <c r="P435" s="314" t="str">
        <f t="shared" si="163"/>
        <v xml:space="preserve"> </v>
      </c>
      <c r="Q435" s="329"/>
      <c r="R435" s="318" t="str">
        <f t="shared" si="154"/>
        <v xml:space="preserve"> </v>
      </c>
      <c r="S435" s="329"/>
      <c r="T435" s="318" t="str">
        <f t="shared" si="155"/>
        <v xml:space="preserve"> </v>
      </c>
      <c r="U435" s="318"/>
      <c r="V435" s="318" t="str">
        <f t="shared" si="156"/>
        <v xml:space="preserve"> </v>
      </c>
      <c r="W435" s="329"/>
      <c r="X435" s="318" t="str">
        <f t="shared" si="157"/>
        <v xml:space="preserve"> </v>
      </c>
      <c r="Y435" s="335"/>
      <c r="Z435" s="318" t="str">
        <f t="shared" si="158"/>
        <v xml:space="preserve"> </v>
      </c>
      <c r="AA435" s="329"/>
      <c r="AB435" s="318" t="str">
        <f t="shared" si="165"/>
        <v xml:space="preserve"> </v>
      </c>
      <c r="AC435" s="314"/>
      <c r="AD435" s="399"/>
    </row>
    <row r="436" spans="1:30">
      <c r="A436" s="501"/>
      <c r="B436" s="557" t="s">
        <v>461</v>
      </c>
      <c r="C436" s="501" t="s">
        <v>453</v>
      </c>
      <c r="D436" s="335">
        <v>6969</v>
      </c>
      <c r="E436" s="335">
        <v>7363</v>
      </c>
      <c r="F436" s="314">
        <f t="shared" si="159"/>
        <v>7363</v>
      </c>
      <c r="G436" s="329"/>
      <c r="H436" s="314">
        <f t="shared" si="160"/>
        <v>7363</v>
      </c>
      <c r="I436" s="329"/>
      <c r="J436" s="314">
        <f t="shared" si="161"/>
        <v>7363</v>
      </c>
      <c r="K436" s="329"/>
      <c r="L436" s="318">
        <f t="shared" si="153"/>
        <v>7363</v>
      </c>
      <c r="M436" s="335"/>
      <c r="N436" s="314">
        <f t="shared" si="162"/>
        <v>7363</v>
      </c>
      <c r="O436" s="329">
        <v>-10</v>
      </c>
      <c r="P436" s="314">
        <f t="shared" si="163"/>
        <v>7353</v>
      </c>
      <c r="Q436" s="329"/>
      <c r="R436" s="318">
        <f t="shared" si="154"/>
        <v>7353</v>
      </c>
      <c r="S436" s="329"/>
      <c r="T436" s="318">
        <f t="shared" si="155"/>
        <v>7353</v>
      </c>
      <c r="U436" s="318">
        <f>6927-7353</f>
        <v>-426</v>
      </c>
      <c r="V436" s="318">
        <f t="shared" si="156"/>
        <v>6927</v>
      </c>
      <c r="W436" s="329"/>
      <c r="X436" s="318">
        <f t="shared" si="157"/>
        <v>6927</v>
      </c>
      <c r="Y436" s="335"/>
      <c r="Z436" s="318">
        <f t="shared" si="158"/>
        <v>6927</v>
      </c>
      <c r="AA436" s="329"/>
      <c r="AB436" s="318">
        <f t="shared" si="165"/>
        <v>6927</v>
      </c>
      <c r="AC436" s="314">
        <f t="shared" si="152"/>
        <v>99.397331037451579</v>
      </c>
      <c r="AD436" s="399"/>
    </row>
    <row r="437" spans="1:30">
      <c r="A437" s="555"/>
      <c r="B437" s="533" t="s">
        <v>462</v>
      </c>
      <c r="C437" s="555" t="s">
        <v>453</v>
      </c>
      <c r="D437" s="335">
        <v>1326</v>
      </c>
      <c r="E437" s="335">
        <v>1423</v>
      </c>
      <c r="F437" s="314">
        <f t="shared" si="159"/>
        <v>1423</v>
      </c>
      <c r="G437" s="329"/>
      <c r="H437" s="314">
        <f t="shared" si="160"/>
        <v>1423</v>
      </c>
      <c r="I437" s="329"/>
      <c r="J437" s="314">
        <f t="shared" si="161"/>
        <v>1423</v>
      </c>
      <c r="K437" s="329"/>
      <c r="L437" s="318">
        <f t="shared" si="153"/>
        <v>1423</v>
      </c>
      <c r="M437" s="335"/>
      <c r="N437" s="314">
        <f t="shared" si="162"/>
        <v>1423</v>
      </c>
      <c r="O437" s="329">
        <v>3</v>
      </c>
      <c r="P437" s="314">
        <f t="shared" si="163"/>
        <v>1426</v>
      </c>
      <c r="Q437" s="329"/>
      <c r="R437" s="318">
        <f t="shared" si="154"/>
        <v>1426</v>
      </c>
      <c r="S437" s="329"/>
      <c r="T437" s="318">
        <f t="shared" si="155"/>
        <v>1426</v>
      </c>
      <c r="U437" s="318">
        <f>1326-1426</f>
        <v>-100</v>
      </c>
      <c r="V437" s="318">
        <f t="shared" si="156"/>
        <v>1326</v>
      </c>
      <c r="W437" s="329"/>
      <c r="X437" s="318">
        <f t="shared" si="157"/>
        <v>1326</v>
      </c>
      <c r="Y437" s="335"/>
      <c r="Z437" s="318">
        <f t="shared" si="158"/>
        <v>1326</v>
      </c>
      <c r="AA437" s="329"/>
      <c r="AB437" s="318">
        <f t="shared" si="165"/>
        <v>1326</v>
      </c>
      <c r="AC437" s="314">
        <f t="shared" si="152"/>
        <v>100</v>
      </c>
      <c r="AD437" s="399"/>
    </row>
    <row r="438" spans="1:30">
      <c r="A438" s="501"/>
      <c r="B438" s="557" t="s">
        <v>463</v>
      </c>
      <c r="C438" s="501" t="s">
        <v>453</v>
      </c>
      <c r="D438" s="335">
        <v>6499</v>
      </c>
      <c r="E438" s="335">
        <v>6157</v>
      </c>
      <c r="F438" s="314">
        <f t="shared" si="159"/>
        <v>6157</v>
      </c>
      <c r="G438" s="329"/>
      <c r="H438" s="314">
        <f t="shared" si="160"/>
        <v>6157</v>
      </c>
      <c r="I438" s="329"/>
      <c r="J438" s="314">
        <f t="shared" si="161"/>
        <v>6157</v>
      </c>
      <c r="K438" s="329"/>
      <c r="L438" s="318">
        <f t="shared" si="153"/>
        <v>6157</v>
      </c>
      <c r="M438" s="335"/>
      <c r="N438" s="314">
        <f t="shared" si="162"/>
        <v>6157</v>
      </c>
      <c r="O438" s="329">
        <f>6051-6157</f>
        <v>-106</v>
      </c>
      <c r="P438" s="314">
        <f t="shared" si="163"/>
        <v>6051</v>
      </c>
      <c r="Q438" s="329"/>
      <c r="R438" s="318">
        <f t="shared" si="154"/>
        <v>6051</v>
      </c>
      <c r="S438" s="329"/>
      <c r="T438" s="318">
        <f t="shared" si="155"/>
        <v>6051</v>
      </c>
      <c r="U438" s="318">
        <f>6450-6051</f>
        <v>399</v>
      </c>
      <c r="V438" s="318">
        <f t="shared" si="156"/>
        <v>6450</v>
      </c>
      <c r="W438" s="329"/>
      <c r="X438" s="318">
        <f t="shared" si="157"/>
        <v>6450</v>
      </c>
      <c r="Y438" s="335"/>
      <c r="Z438" s="318">
        <f t="shared" si="158"/>
        <v>6450</v>
      </c>
      <c r="AA438" s="329"/>
      <c r="AB438" s="318">
        <f t="shared" si="165"/>
        <v>6450</v>
      </c>
      <c r="AC438" s="314">
        <f t="shared" si="152"/>
        <v>99.246037851977235</v>
      </c>
      <c r="AD438" s="399"/>
    </row>
    <row r="439" spans="1:30">
      <c r="A439" s="555"/>
      <c r="B439" s="533" t="s">
        <v>464</v>
      </c>
      <c r="C439" s="555" t="s">
        <v>453</v>
      </c>
      <c r="D439" s="335">
        <v>1244</v>
      </c>
      <c r="E439" s="335">
        <v>1142</v>
      </c>
      <c r="F439" s="314">
        <f t="shared" si="159"/>
        <v>1142</v>
      </c>
      <c r="G439" s="329"/>
      <c r="H439" s="314">
        <f t="shared" si="160"/>
        <v>1142</v>
      </c>
      <c r="I439" s="329"/>
      <c r="J439" s="314">
        <f t="shared" si="161"/>
        <v>1142</v>
      </c>
      <c r="K439" s="329"/>
      <c r="L439" s="318">
        <f t="shared" si="153"/>
        <v>1142</v>
      </c>
      <c r="M439" s="335"/>
      <c r="N439" s="314">
        <f t="shared" si="162"/>
        <v>1142</v>
      </c>
      <c r="O439" s="329">
        <f>1108-1142</f>
        <v>-34</v>
      </c>
      <c r="P439" s="314">
        <f t="shared" si="163"/>
        <v>1108</v>
      </c>
      <c r="Q439" s="329"/>
      <c r="R439" s="318">
        <f t="shared" si="154"/>
        <v>1108</v>
      </c>
      <c r="S439" s="329"/>
      <c r="T439" s="318">
        <f t="shared" si="155"/>
        <v>1108</v>
      </c>
      <c r="U439" s="318">
        <f>1244-1108</f>
        <v>136</v>
      </c>
      <c r="V439" s="318">
        <f t="shared" si="156"/>
        <v>1244</v>
      </c>
      <c r="W439" s="329"/>
      <c r="X439" s="318">
        <f t="shared" si="157"/>
        <v>1244</v>
      </c>
      <c r="Y439" s="335"/>
      <c r="Z439" s="318">
        <f t="shared" si="158"/>
        <v>1244</v>
      </c>
      <c r="AA439" s="329"/>
      <c r="AB439" s="318">
        <f t="shared" si="165"/>
        <v>1244</v>
      </c>
      <c r="AC439" s="314">
        <f t="shared" ref="AC439:AC496" si="166">+AB439/D439*100</f>
        <v>100</v>
      </c>
      <c r="AD439" s="399"/>
    </row>
    <row r="440" spans="1:30">
      <c r="A440" s="501"/>
      <c r="B440" s="557" t="s">
        <v>465</v>
      </c>
      <c r="C440" s="501" t="s">
        <v>453</v>
      </c>
      <c r="D440" s="335">
        <v>2280</v>
      </c>
      <c r="E440" s="335">
        <v>2055</v>
      </c>
      <c r="F440" s="314">
        <f t="shared" si="159"/>
        <v>2055</v>
      </c>
      <c r="G440" s="329"/>
      <c r="H440" s="314">
        <f t="shared" si="160"/>
        <v>2055</v>
      </c>
      <c r="I440" s="329"/>
      <c r="J440" s="314">
        <f t="shared" si="161"/>
        <v>2055</v>
      </c>
      <c r="K440" s="329"/>
      <c r="L440" s="318">
        <f t="shared" si="153"/>
        <v>2055</v>
      </c>
      <c r="M440" s="335"/>
      <c r="N440" s="314">
        <f t="shared" si="162"/>
        <v>2055</v>
      </c>
      <c r="O440" s="329">
        <f>2012-2055</f>
        <v>-43</v>
      </c>
      <c r="P440" s="314">
        <f t="shared" si="163"/>
        <v>2012</v>
      </c>
      <c r="Q440" s="329"/>
      <c r="R440" s="318">
        <f t="shared" si="154"/>
        <v>2012</v>
      </c>
      <c r="S440" s="329"/>
      <c r="T440" s="318">
        <f t="shared" si="155"/>
        <v>2012</v>
      </c>
      <c r="U440" s="318">
        <f>2128-2012</f>
        <v>116</v>
      </c>
      <c r="V440" s="318">
        <f t="shared" si="156"/>
        <v>2128</v>
      </c>
      <c r="W440" s="329"/>
      <c r="X440" s="318">
        <f t="shared" si="157"/>
        <v>2128</v>
      </c>
      <c r="Y440" s="335"/>
      <c r="Z440" s="318">
        <f t="shared" si="158"/>
        <v>2128</v>
      </c>
      <c r="AA440" s="329"/>
      <c r="AB440" s="318">
        <f t="shared" si="165"/>
        <v>2128</v>
      </c>
      <c r="AC440" s="314">
        <f t="shared" si="166"/>
        <v>93.333333333333329</v>
      </c>
      <c r="AD440" s="399"/>
    </row>
    <row r="441" spans="1:30" s="7" customFormat="1" ht="37.5">
      <c r="A441" s="506">
        <v>3</v>
      </c>
      <c r="B441" s="558" t="s">
        <v>897</v>
      </c>
      <c r="C441" s="506" t="s">
        <v>453</v>
      </c>
      <c r="D441" s="329">
        <v>330</v>
      </c>
      <c r="E441" s="335">
        <v>188</v>
      </c>
      <c r="F441" s="314">
        <f t="shared" si="159"/>
        <v>188</v>
      </c>
      <c r="G441" s="329"/>
      <c r="H441" s="314">
        <f t="shared" si="160"/>
        <v>188</v>
      </c>
      <c r="I441" s="329">
        <v>-1</v>
      </c>
      <c r="J441" s="314">
        <f t="shared" si="161"/>
        <v>187</v>
      </c>
      <c r="K441" s="329"/>
      <c r="L441" s="318">
        <f t="shared" si="153"/>
        <v>187</v>
      </c>
      <c r="M441" s="335"/>
      <c r="N441" s="314">
        <f t="shared" si="162"/>
        <v>187</v>
      </c>
      <c r="O441" s="329">
        <v>-6</v>
      </c>
      <c r="P441" s="314">
        <f t="shared" si="163"/>
        <v>181</v>
      </c>
      <c r="Q441" s="329"/>
      <c r="R441" s="318">
        <f t="shared" si="154"/>
        <v>181</v>
      </c>
      <c r="S441" s="329"/>
      <c r="T441" s="318">
        <f t="shared" si="155"/>
        <v>181</v>
      </c>
      <c r="U441" s="318">
        <f>279-181</f>
        <v>98</v>
      </c>
      <c r="V441" s="318">
        <f t="shared" si="156"/>
        <v>279</v>
      </c>
      <c r="W441" s="329"/>
      <c r="X441" s="318">
        <f t="shared" si="157"/>
        <v>279</v>
      </c>
      <c r="Y441" s="335"/>
      <c r="Z441" s="318">
        <f t="shared" si="158"/>
        <v>279</v>
      </c>
      <c r="AA441" s="329"/>
      <c r="AB441" s="318">
        <f t="shared" si="165"/>
        <v>279</v>
      </c>
      <c r="AC441" s="314">
        <f t="shared" si="166"/>
        <v>84.545454545454547</v>
      </c>
      <c r="AD441" s="402"/>
    </row>
    <row r="442" spans="1:30" s="7" customFormat="1" ht="37.5">
      <c r="A442" s="506" t="s">
        <v>52</v>
      </c>
      <c r="B442" s="503" t="s">
        <v>728</v>
      </c>
      <c r="C442" s="506" t="s">
        <v>453</v>
      </c>
      <c r="D442" s="329">
        <v>16865</v>
      </c>
      <c r="E442" s="335">
        <v>17130</v>
      </c>
      <c r="F442" s="314">
        <f t="shared" si="159"/>
        <v>17130</v>
      </c>
      <c r="G442" s="329"/>
      <c r="H442" s="314">
        <f t="shared" si="160"/>
        <v>17130</v>
      </c>
      <c r="I442" s="329"/>
      <c r="J442" s="314">
        <f t="shared" si="161"/>
        <v>17130</v>
      </c>
      <c r="K442" s="329"/>
      <c r="L442" s="318">
        <f t="shared" si="153"/>
        <v>17130</v>
      </c>
      <c r="M442" s="335"/>
      <c r="N442" s="314">
        <f t="shared" si="162"/>
        <v>17130</v>
      </c>
      <c r="O442" s="329">
        <f>17005-17130</f>
        <v>-125</v>
      </c>
      <c r="P442" s="314">
        <f t="shared" si="163"/>
        <v>17005</v>
      </c>
      <c r="Q442" s="329"/>
      <c r="R442" s="318">
        <f t="shared" si="154"/>
        <v>17005</v>
      </c>
      <c r="S442" s="329"/>
      <c r="T442" s="318">
        <f t="shared" si="155"/>
        <v>17005</v>
      </c>
      <c r="U442" s="318"/>
      <c r="V442" s="318">
        <f t="shared" si="156"/>
        <v>17005</v>
      </c>
      <c r="W442" s="329"/>
      <c r="X442" s="318">
        <f t="shared" si="157"/>
        <v>17005</v>
      </c>
      <c r="Y442" s="335"/>
      <c r="Z442" s="318">
        <f t="shared" si="158"/>
        <v>17005</v>
      </c>
      <c r="AA442" s="329"/>
      <c r="AB442" s="318">
        <f t="shared" si="165"/>
        <v>17005</v>
      </c>
      <c r="AC442" s="314">
        <f t="shared" si="166"/>
        <v>100.83012155351318</v>
      </c>
      <c r="AD442" s="402"/>
    </row>
    <row r="443" spans="1:30">
      <c r="A443" s="501"/>
      <c r="B443" s="509" t="s">
        <v>467</v>
      </c>
      <c r="C443" s="501"/>
      <c r="D443" s="328"/>
      <c r="E443" s="328"/>
      <c r="F443" s="314" t="str">
        <f t="shared" si="159"/>
        <v xml:space="preserve"> </v>
      </c>
      <c r="G443" s="330"/>
      <c r="H443" s="314" t="str">
        <f t="shared" si="160"/>
        <v xml:space="preserve"> </v>
      </c>
      <c r="I443" s="330"/>
      <c r="J443" s="314" t="str">
        <f t="shared" si="161"/>
        <v xml:space="preserve"> </v>
      </c>
      <c r="K443" s="330"/>
      <c r="L443" s="314" t="str">
        <f t="shared" si="153"/>
        <v xml:space="preserve"> </v>
      </c>
      <c r="M443" s="328"/>
      <c r="N443" s="314" t="str">
        <f t="shared" si="162"/>
        <v xml:space="preserve"> </v>
      </c>
      <c r="O443" s="330"/>
      <c r="P443" s="314" t="str">
        <f t="shared" si="163"/>
        <v xml:space="preserve"> </v>
      </c>
      <c r="Q443" s="330"/>
      <c r="R443" s="318" t="str">
        <f t="shared" si="154"/>
        <v xml:space="preserve"> </v>
      </c>
      <c r="S443" s="330"/>
      <c r="T443" s="314" t="str">
        <f t="shared" si="155"/>
        <v xml:space="preserve"> </v>
      </c>
      <c r="U443" s="314"/>
      <c r="V443" s="314" t="str">
        <f t="shared" si="156"/>
        <v xml:space="preserve"> </v>
      </c>
      <c r="W443" s="330"/>
      <c r="X443" s="314" t="str">
        <f t="shared" si="157"/>
        <v xml:space="preserve"> </v>
      </c>
      <c r="Y443" s="328"/>
      <c r="Z443" s="314" t="str">
        <f t="shared" si="158"/>
        <v xml:space="preserve"> </v>
      </c>
      <c r="AA443" s="330"/>
      <c r="AB443" s="318" t="str">
        <f t="shared" si="165"/>
        <v xml:space="preserve"> </v>
      </c>
      <c r="AC443" s="314"/>
      <c r="AD443" s="399"/>
    </row>
    <row r="444" spans="1:30">
      <c r="A444" s="501"/>
      <c r="B444" s="559" t="s">
        <v>490</v>
      </c>
      <c r="C444" s="501" t="s">
        <v>453</v>
      </c>
      <c r="D444" s="335">
        <v>3291</v>
      </c>
      <c r="E444" s="335">
        <v>3712</v>
      </c>
      <c r="F444" s="314">
        <f t="shared" si="159"/>
        <v>3712</v>
      </c>
      <c r="G444" s="329"/>
      <c r="H444" s="314">
        <f t="shared" si="160"/>
        <v>3712</v>
      </c>
      <c r="I444" s="329"/>
      <c r="J444" s="314">
        <f t="shared" si="161"/>
        <v>3712</v>
      </c>
      <c r="K444" s="329"/>
      <c r="L444" s="318">
        <f t="shared" si="153"/>
        <v>3712</v>
      </c>
      <c r="M444" s="335"/>
      <c r="N444" s="314">
        <f t="shared" si="162"/>
        <v>3712</v>
      </c>
      <c r="O444" s="329">
        <v>17</v>
      </c>
      <c r="P444" s="314">
        <f t="shared" si="163"/>
        <v>3729</v>
      </c>
      <c r="Q444" s="329"/>
      <c r="R444" s="318">
        <f t="shared" si="154"/>
        <v>3729</v>
      </c>
      <c r="S444" s="329"/>
      <c r="T444" s="318">
        <f t="shared" si="155"/>
        <v>3729</v>
      </c>
      <c r="U444" s="318"/>
      <c r="V444" s="318">
        <f t="shared" si="156"/>
        <v>3729</v>
      </c>
      <c r="W444" s="329"/>
      <c r="X444" s="318">
        <f t="shared" si="157"/>
        <v>3729</v>
      </c>
      <c r="Y444" s="335"/>
      <c r="Z444" s="318">
        <f t="shared" si="158"/>
        <v>3729</v>
      </c>
      <c r="AA444" s="329"/>
      <c r="AB444" s="318">
        <f t="shared" si="165"/>
        <v>3729</v>
      </c>
      <c r="AC444" s="314">
        <f t="shared" si="166"/>
        <v>113.30902461257976</v>
      </c>
      <c r="AD444" s="399"/>
    </row>
    <row r="445" spans="1:30">
      <c r="A445" s="501"/>
      <c r="B445" s="557" t="s">
        <v>469</v>
      </c>
      <c r="C445" s="501" t="s">
        <v>453</v>
      </c>
      <c r="D445" s="335">
        <v>5974</v>
      </c>
      <c r="E445" s="335">
        <v>6323</v>
      </c>
      <c r="F445" s="314">
        <f t="shared" si="159"/>
        <v>6323</v>
      </c>
      <c r="G445" s="329"/>
      <c r="H445" s="314">
        <f t="shared" si="160"/>
        <v>6323</v>
      </c>
      <c r="I445" s="329"/>
      <c r="J445" s="314">
        <f t="shared" si="161"/>
        <v>6323</v>
      </c>
      <c r="K445" s="329"/>
      <c r="L445" s="318">
        <f t="shared" si="153"/>
        <v>6323</v>
      </c>
      <c r="M445" s="335"/>
      <c r="N445" s="314">
        <f t="shared" si="162"/>
        <v>6323</v>
      </c>
      <c r="O445" s="329">
        <f>6317-6323</f>
        <v>-6</v>
      </c>
      <c r="P445" s="314">
        <f t="shared" si="163"/>
        <v>6317</v>
      </c>
      <c r="Q445" s="329"/>
      <c r="R445" s="318">
        <f t="shared" si="154"/>
        <v>6317</v>
      </c>
      <c r="S445" s="329"/>
      <c r="T445" s="318">
        <f t="shared" si="155"/>
        <v>6317</v>
      </c>
      <c r="U445" s="318">
        <f>5923-6317</f>
        <v>-394</v>
      </c>
      <c r="V445" s="318">
        <f t="shared" si="156"/>
        <v>5923</v>
      </c>
      <c r="W445" s="329"/>
      <c r="X445" s="318">
        <f t="shared" si="157"/>
        <v>5923</v>
      </c>
      <c r="Y445" s="335"/>
      <c r="Z445" s="318">
        <f t="shared" si="158"/>
        <v>5923</v>
      </c>
      <c r="AA445" s="329"/>
      <c r="AB445" s="318">
        <f t="shared" si="165"/>
        <v>5923</v>
      </c>
      <c r="AC445" s="314">
        <f t="shared" si="166"/>
        <v>99.14630063608972</v>
      </c>
      <c r="AD445" s="399"/>
    </row>
    <row r="446" spans="1:30">
      <c r="A446" s="501"/>
      <c r="B446" s="557" t="s">
        <v>470</v>
      </c>
      <c r="C446" s="501" t="s">
        <v>453</v>
      </c>
      <c r="D446" s="335">
        <v>5717</v>
      </c>
      <c r="E446" s="335">
        <v>5441</v>
      </c>
      <c r="F446" s="314">
        <f t="shared" si="159"/>
        <v>5441</v>
      </c>
      <c r="G446" s="329"/>
      <c r="H446" s="314">
        <f t="shared" si="160"/>
        <v>5441</v>
      </c>
      <c r="I446" s="329"/>
      <c r="J446" s="314">
        <f t="shared" si="161"/>
        <v>5441</v>
      </c>
      <c r="K446" s="329"/>
      <c r="L446" s="318">
        <f t="shared" si="153"/>
        <v>5441</v>
      </c>
      <c r="M446" s="335"/>
      <c r="N446" s="314">
        <f t="shared" si="162"/>
        <v>5441</v>
      </c>
      <c r="O446" s="329">
        <f>5343-5441</f>
        <v>-98</v>
      </c>
      <c r="P446" s="314">
        <f t="shared" si="163"/>
        <v>5343</v>
      </c>
      <c r="Q446" s="329"/>
      <c r="R446" s="318">
        <f t="shared" si="154"/>
        <v>5343</v>
      </c>
      <c r="S446" s="329"/>
      <c r="T446" s="318">
        <f t="shared" si="155"/>
        <v>5343</v>
      </c>
      <c r="U446" s="318">
        <f>5674-5343</f>
        <v>331</v>
      </c>
      <c r="V446" s="318">
        <f t="shared" si="156"/>
        <v>5674</v>
      </c>
      <c r="W446" s="329"/>
      <c r="X446" s="318">
        <f t="shared" si="157"/>
        <v>5674</v>
      </c>
      <c r="Y446" s="335"/>
      <c r="Z446" s="318">
        <f t="shared" si="158"/>
        <v>5674</v>
      </c>
      <c r="AA446" s="329"/>
      <c r="AB446" s="318">
        <f t="shared" si="165"/>
        <v>5674</v>
      </c>
      <c r="AC446" s="314">
        <f t="shared" si="166"/>
        <v>99.247857267797798</v>
      </c>
      <c r="AD446" s="399"/>
    </row>
    <row r="447" spans="1:30">
      <c r="A447" s="501"/>
      <c r="B447" s="557" t="s">
        <v>471</v>
      </c>
      <c r="C447" s="501" t="s">
        <v>453</v>
      </c>
      <c r="D447" s="335">
        <v>1883</v>
      </c>
      <c r="E447" s="335">
        <v>1654</v>
      </c>
      <c r="F447" s="314">
        <f t="shared" si="159"/>
        <v>1654</v>
      </c>
      <c r="G447" s="329"/>
      <c r="H447" s="314">
        <f t="shared" si="160"/>
        <v>1654</v>
      </c>
      <c r="I447" s="329"/>
      <c r="J447" s="314">
        <f t="shared" si="161"/>
        <v>1654</v>
      </c>
      <c r="K447" s="329"/>
      <c r="L447" s="318">
        <f t="shared" si="153"/>
        <v>1654</v>
      </c>
      <c r="M447" s="335"/>
      <c r="N447" s="314">
        <f t="shared" si="162"/>
        <v>1654</v>
      </c>
      <c r="O447" s="329">
        <f>1616-1654</f>
        <v>-38</v>
      </c>
      <c r="P447" s="314">
        <f t="shared" si="163"/>
        <v>1616</v>
      </c>
      <c r="Q447" s="329"/>
      <c r="R447" s="318">
        <f t="shared" si="154"/>
        <v>1616</v>
      </c>
      <c r="S447" s="329"/>
      <c r="T447" s="318">
        <f t="shared" si="155"/>
        <v>1616</v>
      </c>
      <c r="U447" s="318"/>
      <c r="V447" s="318">
        <f t="shared" si="156"/>
        <v>1616</v>
      </c>
      <c r="W447" s="329"/>
      <c r="X447" s="318">
        <f t="shared" si="157"/>
        <v>1616</v>
      </c>
      <c r="Y447" s="335"/>
      <c r="Z447" s="318">
        <f t="shared" si="158"/>
        <v>1616</v>
      </c>
      <c r="AA447" s="329"/>
      <c r="AB447" s="318">
        <f t="shared" si="165"/>
        <v>1616</v>
      </c>
      <c r="AC447" s="314">
        <f t="shared" si="166"/>
        <v>85.820499203398839</v>
      </c>
      <c r="AD447" s="399"/>
    </row>
    <row r="448" spans="1:30" s="7" customFormat="1" ht="37.5">
      <c r="A448" s="506" t="s">
        <v>88</v>
      </c>
      <c r="B448" s="503" t="str">
        <f>UPPER("Tỉ lệ trẻ em trong độ tuổi đi học mẫu giáo")</f>
        <v>TỈ LỆ TRẺ EM TRONG ĐỘ TUỔI ĐI HỌC MẪU GIÁO</v>
      </c>
      <c r="C448" s="506" t="s">
        <v>24</v>
      </c>
      <c r="D448" s="329">
        <v>100</v>
      </c>
      <c r="E448" s="335">
        <v>100</v>
      </c>
      <c r="F448" s="314">
        <f t="shared" si="159"/>
        <v>100</v>
      </c>
      <c r="G448" s="329"/>
      <c r="H448" s="314">
        <f t="shared" si="160"/>
        <v>100</v>
      </c>
      <c r="I448" s="329"/>
      <c r="J448" s="314">
        <f t="shared" si="161"/>
        <v>100</v>
      </c>
      <c r="K448" s="329"/>
      <c r="L448" s="318">
        <f t="shared" si="153"/>
        <v>100</v>
      </c>
      <c r="M448" s="335"/>
      <c r="N448" s="314">
        <f t="shared" si="162"/>
        <v>100</v>
      </c>
      <c r="O448" s="329"/>
      <c r="P448" s="314">
        <f t="shared" si="163"/>
        <v>100</v>
      </c>
      <c r="Q448" s="329"/>
      <c r="R448" s="318">
        <f t="shared" si="154"/>
        <v>100</v>
      </c>
      <c r="S448" s="329"/>
      <c r="T448" s="318">
        <f t="shared" si="155"/>
        <v>100</v>
      </c>
      <c r="U448" s="318"/>
      <c r="V448" s="318">
        <f t="shared" si="156"/>
        <v>100</v>
      </c>
      <c r="W448" s="329"/>
      <c r="X448" s="318">
        <f t="shared" si="157"/>
        <v>100</v>
      </c>
      <c r="Y448" s="335"/>
      <c r="Z448" s="318">
        <f t="shared" si="158"/>
        <v>100</v>
      </c>
      <c r="AA448" s="329"/>
      <c r="AB448" s="318">
        <f t="shared" si="165"/>
        <v>100</v>
      </c>
      <c r="AC448" s="314">
        <f t="shared" si="166"/>
        <v>100</v>
      </c>
      <c r="AD448" s="402"/>
    </row>
    <row r="449" spans="1:30" ht="28.5" customHeight="1">
      <c r="A449" s="506" t="s">
        <v>186</v>
      </c>
      <c r="B449" s="503" t="str">
        <f>UPPER("Tỷ lệ trẻ em đi học đúng độ tuổi")</f>
        <v>TỶ LỆ TRẺ EM ĐI HỌC ĐÚNG ĐỘ TUỔI</v>
      </c>
      <c r="C449" s="501"/>
      <c r="D449" s="328"/>
      <c r="E449" s="328"/>
      <c r="F449" s="314" t="str">
        <f t="shared" si="159"/>
        <v xml:space="preserve"> </v>
      </c>
      <c r="G449" s="330"/>
      <c r="H449" s="314" t="str">
        <f t="shared" si="160"/>
        <v xml:space="preserve"> </v>
      </c>
      <c r="I449" s="330"/>
      <c r="J449" s="314" t="str">
        <f t="shared" si="161"/>
        <v xml:space="preserve"> </v>
      </c>
      <c r="K449" s="330"/>
      <c r="L449" s="314" t="str">
        <f t="shared" si="153"/>
        <v xml:space="preserve"> </v>
      </c>
      <c r="M449" s="328"/>
      <c r="N449" s="314" t="str">
        <f t="shared" si="162"/>
        <v xml:space="preserve"> </v>
      </c>
      <c r="O449" s="330"/>
      <c r="P449" s="314" t="str">
        <f t="shared" si="163"/>
        <v xml:space="preserve"> </v>
      </c>
      <c r="Q449" s="330"/>
      <c r="R449" s="318" t="str">
        <f t="shared" si="154"/>
        <v xml:space="preserve"> </v>
      </c>
      <c r="S449" s="330"/>
      <c r="T449" s="314" t="str">
        <f t="shared" si="155"/>
        <v xml:space="preserve"> </v>
      </c>
      <c r="U449" s="314"/>
      <c r="V449" s="314" t="str">
        <f t="shared" si="156"/>
        <v xml:space="preserve"> </v>
      </c>
      <c r="W449" s="330"/>
      <c r="X449" s="314" t="str">
        <f t="shared" si="157"/>
        <v xml:space="preserve"> </v>
      </c>
      <c r="Y449" s="328"/>
      <c r="Z449" s="314" t="str">
        <f t="shared" si="158"/>
        <v xml:space="preserve"> </v>
      </c>
      <c r="AA449" s="330"/>
      <c r="AB449" s="318" t="str">
        <f t="shared" si="165"/>
        <v xml:space="preserve"> </v>
      </c>
      <c r="AC449" s="314"/>
      <c r="AD449" s="399"/>
    </row>
    <row r="450" spans="1:30">
      <c r="A450" s="501"/>
      <c r="B450" s="557" t="s">
        <v>469</v>
      </c>
      <c r="C450" s="501" t="s">
        <v>24</v>
      </c>
      <c r="D450" s="338">
        <v>99.2</v>
      </c>
      <c r="E450" s="338">
        <v>99.2</v>
      </c>
      <c r="F450" s="314">
        <f t="shared" si="159"/>
        <v>99.2</v>
      </c>
      <c r="G450" s="329"/>
      <c r="H450" s="314">
        <f t="shared" si="160"/>
        <v>99.2</v>
      </c>
      <c r="I450" s="338">
        <v>-0.2</v>
      </c>
      <c r="J450" s="314">
        <f t="shared" si="161"/>
        <v>99</v>
      </c>
      <c r="K450" s="329"/>
      <c r="L450" s="314">
        <f t="shared" si="153"/>
        <v>99</v>
      </c>
      <c r="M450" s="335"/>
      <c r="N450" s="314">
        <f t="shared" si="162"/>
        <v>99</v>
      </c>
      <c r="O450" s="340">
        <v>0.08</v>
      </c>
      <c r="P450" s="314">
        <f t="shared" si="163"/>
        <v>99.08</v>
      </c>
      <c r="Q450" s="329"/>
      <c r="R450" s="318">
        <f t="shared" si="154"/>
        <v>99.08</v>
      </c>
      <c r="S450" s="340"/>
      <c r="T450" s="317">
        <f t="shared" si="155"/>
        <v>99.08</v>
      </c>
      <c r="U450" s="318"/>
      <c r="V450" s="317">
        <f t="shared" si="156"/>
        <v>99.08</v>
      </c>
      <c r="W450" s="329"/>
      <c r="X450" s="317">
        <f t="shared" si="157"/>
        <v>99.08</v>
      </c>
      <c r="Y450" s="335"/>
      <c r="Z450" s="317">
        <f t="shared" si="158"/>
        <v>99.08</v>
      </c>
      <c r="AA450" s="329"/>
      <c r="AB450" s="318">
        <f t="shared" si="165"/>
        <v>99.08</v>
      </c>
      <c r="AC450" s="314">
        <f t="shared" si="166"/>
        <v>99.879032258064512</v>
      </c>
      <c r="AD450" s="399"/>
    </row>
    <row r="451" spans="1:30">
      <c r="A451" s="501"/>
      <c r="B451" s="557" t="s">
        <v>470</v>
      </c>
      <c r="C451" s="501" t="s">
        <v>24</v>
      </c>
      <c r="D451" s="335">
        <v>95</v>
      </c>
      <c r="E451" s="338">
        <v>97.7</v>
      </c>
      <c r="F451" s="314">
        <f t="shared" si="159"/>
        <v>97.7</v>
      </c>
      <c r="G451" s="329"/>
      <c r="H451" s="314">
        <f t="shared" si="160"/>
        <v>97.7</v>
      </c>
      <c r="I451" s="338">
        <v>0.3</v>
      </c>
      <c r="J451" s="314">
        <f t="shared" si="161"/>
        <v>98</v>
      </c>
      <c r="K451" s="329"/>
      <c r="L451" s="314">
        <f t="shared" si="153"/>
        <v>98</v>
      </c>
      <c r="M451" s="335"/>
      <c r="N451" s="314">
        <f t="shared" si="162"/>
        <v>98</v>
      </c>
      <c r="O451" s="340">
        <v>-0.1</v>
      </c>
      <c r="P451" s="314">
        <f t="shared" si="163"/>
        <v>97.9</v>
      </c>
      <c r="Q451" s="329"/>
      <c r="R451" s="318">
        <f t="shared" si="154"/>
        <v>97.9</v>
      </c>
      <c r="S451" s="340"/>
      <c r="T451" s="317">
        <f t="shared" si="155"/>
        <v>97.9</v>
      </c>
      <c r="U451" s="318"/>
      <c r="V451" s="317">
        <f t="shared" si="156"/>
        <v>97.9</v>
      </c>
      <c r="W451" s="329"/>
      <c r="X451" s="317">
        <f t="shared" si="157"/>
        <v>97.9</v>
      </c>
      <c r="Y451" s="335"/>
      <c r="Z451" s="317">
        <f t="shared" si="158"/>
        <v>97.9</v>
      </c>
      <c r="AA451" s="329"/>
      <c r="AB451" s="318">
        <f t="shared" si="165"/>
        <v>97.9</v>
      </c>
      <c r="AC451" s="314">
        <f t="shared" si="166"/>
        <v>103.05263157894737</v>
      </c>
      <c r="AD451" s="399"/>
    </row>
    <row r="452" spans="1:30">
      <c r="A452" s="501"/>
      <c r="B452" s="557" t="s">
        <v>471</v>
      </c>
      <c r="C452" s="501" t="s">
        <v>24</v>
      </c>
      <c r="D452" s="335">
        <v>95</v>
      </c>
      <c r="E452" s="338">
        <v>95</v>
      </c>
      <c r="F452" s="314">
        <f t="shared" si="159"/>
        <v>95</v>
      </c>
      <c r="G452" s="329"/>
      <c r="H452" s="314">
        <f t="shared" si="160"/>
        <v>95</v>
      </c>
      <c r="I452" s="329"/>
      <c r="J452" s="314">
        <f t="shared" si="161"/>
        <v>95</v>
      </c>
      <c r="K452" s="329"/>
      <c r="L452" s="314">
        <f t="shared" si="153"/>
        <v>95</v>
      </c>
      <c r="M452" s="335"/>
      <c r="N452" s="314">
        <f t="shared" si="162"/>
        <v>95</v>
      </c>
      <c r="O452" s="329">
        <v>2.8</v>
      </c>
      <c r="P452" s="314">
        <f t="shared" si="163"/>
        <v>97.8</v>
      </c>
      <c r="Q452" s="329"/>
      <c r="R452" s="318">
        <f t="shared" si="154"/>
        <v>97.8</v>
      </c>
      <c r="S452" s="329"/>
      <c r="T452" s="318">
        <f t="shared" si="155"/>
        <v>97.8</v>
      </c>
      <c r="U452" s="318"/>
      <c r="V452" s="314">
        <f t="shared" si="156"/>
        <v>97.8</v>
      </c>
      <c r="W452" s="329"/>
      <c r="X452" s="317">
        <f t="shared" si="157"/>
        <v>97.8</v>
      </c>
      <c r="Y452" s="335"/>
      <c r="Z452" s="317">
        <f t="shared" si="158"/>
        <v>97.8</v>
      </c>
      <c r="AA452" s="329"/>
      <c r="AB452" s="318">
        <f t="shared" si="165"/>
        <v>97.8</v>
      </c>
      <c r="AC452" s="314">
        <f t="shared" si="166"/>
        <v>102.94736842105263</v>
      </c>
      <c r="AD452" s="399"/>
    </row>
    <row r="453" spans="1:30" ht="37.5">
      <c r="A453" s="506" t="s">
        <v>191</v>
      </c>
      <c r="B453" s="503" t="str">
        <f>UPPER("Hướng nghiệp dạy nghề cho học sinh phổ thông")</f>
        <v>HƯỚNG NGHIỆP DẠY NGHỀ CHO HỌC SINH PHỔ THÔNG</v>
      </c>
      <c r="C453" s="506" t="s">
        <v>453</v>
      </c>
      <c r="D453" s="335">
        <v>2280</v>
      </c>
      <c r="E453" s="335">
        <v>2280</v>
      </c>
      <c r="F453" s="314">
        <f t="shared" si="159"/>
        <v>2280</v>
      </c>
      <c r="G453" s="329"/>
      <c r="H453" s="314">
        <f t="shared" si="160"/>
        <v>2280</v>
      </c>
      <c r="I453" s="329"/>
      <c r="J453" s="314">
        <f t="shared" si="161"/>
        <v>2280</v>
      </c>
      <c r="K453" s="329"/>
      <c r="L453" s="318">
        <f t="shared" si="153"/>
        <v>2280</v>
      </c>
      <c r="M453" s="335"/>
      <c r="N453" s="314">
        <f t="shared" si="162"/>
        <v>2280</v>
      </c>
      <c r="O453" s="329">
        <f>2012-2280</f>
        <v>-268</v>
      </c>
      <c r="P453" s="314">
        <f t="shared" si="163"/>
        <v>2012</v>
      </c>
      <c r="Q453" s="329"/>
      <c r="R453" s="318">
        <f t="shared" si="154"/>
        <v>2012</v>
      </c>
      <c r="S453" s="329"/>
      <c r="T453" s="318">
        <f t="shared" si="155"/>
        <v>2012</v>
      </c>
      <c r="U453" s="318">
        <f>2280-2012</f>
        <v>268</v>
      </c>
      <c r="V453" s="318">
        <f t="shared" si="156"/>
        <v>2280</v>
      </c>
      <c r="W453" s="329"/>
      <c r="X453" s="318">
        <f t="shared" si="157"/>
        <v>2280</v>
      </c>
      <c r="Y453" s="335"/>
      <c r="Z453" s="318">
        <f t="shared" si="158"/>
        <v>2280</v>
      </c>
      <c r="AA453" s="329"/>
      <c r="AB453" s="318">
        <f t="shared" si="165"/>
        <v>2280</v>
      </c>
      <c r="AC453" s="314">
        <f t="shared" si="166"/>
        <v>100</v>
      </c>
      <c r="AD453" s="399"/>
    </row>
    <row r="454" spans="1:30" s="3" customFormat="1">
      <c r="A454" s="394" t="s">
        <v>308</v>
      </c>
      <c r="B454" s="395" t="str">
        <f>UPPER("Phổ cập giáo dục")</f>
        <v>PHỔ CẬP GIÁO DỤC</v>
      </c>
      <c r="C454" s="394"/>
      <c r="D454" s="394"/>
      <c r="E454" s="330"/>
      <c r="F454" s="314" t="str">
        <f t="shared" si="159"/>
        <v xml:space="preserve"> </v>
      </c>
      <c r="G454" s="330"/>
      <c r="H454" s="314" t="str">
        <f t="shared" si="160"/>
        <v xml:space="preserve"> </v>
      </c>
      <c r="I454" s="330"/>
      <c r="J454" s="314" t="str">
        <f t="shared" si="161"/>
        <v xml:space="preserve"> </v>
      </c>
      <c r="K454" s="330"/>
      <c r="L454" s="353" t="str">
        <f t="shared" si="153"/>
        <v xml:space="preserve"> </v>
      </c>
      <c r="M454" s="328"/>
      <c r="N454" s="314" t="str">
        <f t="shared" si="162"/>
        <v xml:space="preserve"> </v>
      </c>
      <c r="O454" s="330"/>
      <c r="P454" s="314" t="str">
        <f t="shared" si="163"/>
        <v xml:space="preserve"> </v>
      </c>
      <c r="Q454" s="330"/>
      <c r="R454" s="353" t="str">
        <f t="shared" si="154"/>
        <v xml:space="preserve"> </v>
      </c>
      <c r="S454" s="330"/>
      <c r="T454" s="353" t="str">
        <f t="shared" si="155"/>
        <v xml:space="preserve"> </v>
      </c>
      <c r="U454" s="353"/>
      <c r="V454" s="353" t="str">
        <f t="shared" si="156"/>
        <v xml:space="preserve"> </v>
      </c>
      <c r="W454" s="330"/>
      <c r="X454" s="353" t="str">
        <f t="shared" si="157"/>
        <v xml:space="preserve"> </v>
      </c>
      <c r="Y454" s="328"/>
      <c r="Z454" s="353" t="str">
        <f t="shared" si="158"/>
        <v xml:space="preserve"> </v>
      </c>
      <c r="AA454" s="330"/>
      <c r="AB454" s="353" t="str">
        <f t="shared" si="165"/>
        <v xml:space="preserve"> </v>
      </c>
      <c r="AC454" s="353"/>
      <c r="AD454" s="394"/>
    </row>
    <row r="455" spans="1:30" ht="75">
      <c r="A455" s="506"/>
      <c r="B455" s="509" t="s">
        <v>729</v>
      </c>
      <c r="C455" s="501" t="s">
        <v>72</v>
      </c>
      <c r="D455" s="335">
        <v>12</v>
      </c>
      <c r="E455" s="328">
        <v>12</v>
      </c>
      <c r="F455" s="314">
        <f t="shared" si="159"/>
        <v>12</v>
      </c>
      <c r="G455" s="330"/>
      <c r="H455" s="314">
        <f t="shared" si="160"/>
        <v>12</v>
      </c>
      <c r="I455" s="330"/>
      <c r="J455" s="314">
        <f t="shared" si="161"/>
        <v>12</v>
      </c>
      <c r="K455" s="330"/>
      <c r="L455" s="314">
        <f t="shared" si="153"/>
        <v>12</v>
      </c>
      <c r="M455" s="328"/>
      <c r="N455" s="314">
        <f t="shared" si="162"/>
        <v>12</v>
      </c>
      <c r="O455" s="330"/>
      <c r="P455" s="318">
        <f t="shared" si="163"/>
        <v>12</v>
      </c>
      <c r="Q455" s="329"/>
      <c r="R455" s="318">
        <f t="shared" si="154"/>
        <v>12</v>
      </c>
      <c r="S455" s="329"/>
      <c r="T455" s="318">
        <f t="shared" si="155"/>
        <v>12</v>
      </c>
      <c r="U455" s="318"/>
      <c r="V455" s="318">
        <f t="shared" si="156"/>
        <v>12</v>
      </c>
      <c r="W455" s="329"/>
      <c r="X455" s="318">
        <f t="shared" si="157"/>
        <v>12</v>
      </c>
      <c r="Y455" s="335"/>
      <c r="Z455" s="318">
        <f t="shared" si="158"/>
        <v>12</v>
      </c>
      <c r="AA455" s="329"/>
      <c r="AB455" s="318">
        <f t="shared" si="165"/>
        <v>12</v>
      </c>
      <c r="AC455" s="318">
        <f t="shared" si="166"/>
        <v>100</v>
      </c>
      <c r="AD455" s="399"/>
    </row>
    <row r="456" spans="1:30">
      <c r="A456" s="506"/>
      <c r="B456" s="509" t="s">
        <v>45</v>
      </c>
      <c r="C456" s="501"/>
      <c r="D456" s="335"/>
      <c r="E456" s="328"/>
      <c r="F456" s="314" t="str">
        <f t="shared" si="159"/>
        <v xml:space="preserve"> </v>
      </c>
      <c r="G456" s="330"/>
      <c r="H456" s="314" t="str">
        <f t="shared" si="160"/>
        <v xml:space="preserve"> </v>
      </c>
      <c r="I456" s="330"/>
      <c r="J456" s="314" t="str">
        <f t="shared" si="161"/>
        <v xml:space="preserve"> </v>
      </c>
      <c r="K456" s="330"/>
      <c r="L456" s="314"/>
      <c r="M456" s="328"/>
      <c r="N456" s="314" t="str">
        <f t="shared" si="162"/>
        <v xml:space="preserve"> </v>
      </c>
      <c r="O456" s="330"/>
      <c r="P456" s="314" t="str">
        <f t="shared" si="163"/>
        <v xml:space="preserve"> </v>
      </c>
      <c r="Q456" s="330"/>
      <c r="R456" s="314"/>
      <c r="S456" s="330"/>
      <c r="T456" s="314"/>
      <c r="U456" s="314"/>
      <c r="V456" s="314"/>
      <c r="W456" s="330"/>
      <c r="X456" s="314"/>
      <c r="Y456" s="328"/>
      <c r="Z456" s="314"/>
      <c r="AA456" s="330"/>
      <c r="AB456" s="314" t="str">
        <f t="shared" si="165"/>
        <v xml:space="preserve"> </v>
      </c>
      <c r="AC456" s="314"/>
      <c r="AD456" s="399"/>
    </row>
    <row r="457" spans="1:30">
      <c r="A457" s="506"/>
      <c r="B457" s="509" t="s">
        <v>898</v>
      </c>
      <c r="C457" s="501" t="s">
        <v>134</v>
      </c>
      <c r="D457" s="335"/>
      <c r="E457" s="328"/>
      <c r="F457" s="314">
        <f t="shared" si="159"/>
        <v>0</v>
      </c>
      <c r="G457" s="330"/>
      <c r="H457" s="314">
        <f t="shared" si="160"/>
        <v>0</v>
      </c>
      <c r="I457" s="330"/>
      <c r="J457" s="314">
        <f t="shared" si="161"/>
        <v>0</v>
      </c>
      <c r="K457" s="330"/>
      <c r="L457" s="314"/>
      <c r="M457" s="328"/>
      <c r="N457" s="314">
        <f t="shared" si="162"/>
        <v>0</v>
      </c>
      <c r="O457" s="330"/>
      <c r="P457" s="314">
        <f t="shared" si="163"/>
        <v>0</v>
      </c>
      <c r="Q457" s="330"/>
      <c r="R457" s="314"/>
      <c r="S457" s="330"/>
      <c r="T457" s="314"/>
      <c r="U457" s="314"/>
      <c r="V457" s="314"/>
      <c r="W457" s="330"/>
      <c r="X457" s="314"/>
      <c r="Y457" s="328"/>
      <c r="Z457" s="314"/>
      <c r="AA457" s="330"/>
      <c r="AB457" s="314">
        <f t="shared" si="165"/>
        <v>0</v>
      </c>
      <c r="AC457" s="314"/>
      <c r="AD457" s="399"/>
    </row>
    <row r="458" spans="1:30">
      <c r="A458" s="506"/>
      <c r="B458" s="509" t="s">
        <v>899</v>
      </c>
      <c r="C458" s="501" t="s">
        <v>134</v>
      </c>
      <c r="D458" s="335">
        <v>12</v>
      </c>
      <c r="E458" s="335">
        <v>12</v>
      </c>
      <c r="F458" s="314">
        <f t="shared" si="159"/>
        <v>12</v>
      </c>
      <c r="G458" s="329"/>
      <c r="H458" s="314">
        <f t="shared" si="160"/>
        <v>12</v>
      </c>
      <c r="I458" s="329"/>
      <c r="J458" s="314">
        <f t="shared" si="161"/>
        <v>12</v>
      </c>
      <c r="K458" s="329"/>
      <c r="L458" s="318">
        <f>IF(LEN($C458)=0," ",J458+K458)</f>
        <v>12</v>
      </c>
      <c r="M458" s="335"/>
      <c r="N458" s="314">
        <f t="shared" si="162"/>
        <v>12</v>
      </c>
      <c r="O458" s="329"/>
      <c r="P458" s="317">
        <f t="shared" si="163"/>
        <v>12</v>
      </c>
      <c r="Q458" s="329"/>
      <c r="R458" s="318">
        <f>IF(LEN($C458)=0," ",P458+Q458)</f>
        <v>12</v>
      </c>
      <c r="S458" s="329"/>
      <c r="T458" s="318">
        <f>IF(LEN($C458)=0," ",R458+S458)</f>
        <v>12</v>
      </c>
      <c r="U458" s="318"/>
      <c r="V458" s="318">
        <f>IF(LEN($C458)=0," ",T458+U458)</f>
        <v>12</v>
      </c>
      <c r="W458" s="329"/>
      <c r="X458" s="318">
        <f>IF(LEN($C458)=0," ",V458+W458)</f>
        <v>12</v>
      </c>
      <c r="Y458" s="335"/>
      <c r="Z458" s="318">
        <f>IF(LEN($C458)=0," ",X458+Y458)</f>
        <v>12</v>
      </c>
      <c r="AA458" s="329"/>
      <c r="AB458" s="318">
        <f t="shared" si="165"/>
        <v>12</v>
      </c>
      <c r="AC458" s="317">
        <f t="shared" si="166"/>
        <v>100</v>
      </c>
      <c r="AD458" s="399"/>
    </row>
    <row r="459" spans="1:30">
      <c r="A459" s="506"/>
      <c r="B459" s="509" t="s">
        <v>900</v>
      </c>
      <c r="C459" s="501" t="s">
        <v>134</v>
      </c>
      <c r="D459" s="335"/>
      <c r="E459" s="335">
        <v>2</v>
      </c>
      <c r="F459" s="314">
        <f t="shared" si="159"/>
        <v>2</v>
      </c>
      <c r="G459" s="329"/>
      <c r="H459" s="314">
        <f t="shared" si="160"/>
        <v>2</v>
      </c>
      <c r="I459" s="329"/>
      <c r="J459" s="314">
        <f t="shared" si="161"/>
        <v>2</v>
      </c>
      <c r="K459" s="329"/>
      <c r="L459" s="318">
        <f>IF(LEN($C459)=0," ",J459+K459)</f>
        <v>2</v>
      </c>
      <c r="M459" s="335"/>
      <c r="N459" s="314">
        <f t="shared" si="162"/>
        <v>2</v>
      </c>
      <c r="O459" s="329"/>
      <c r="P459" s="317">
        <f t="shared" si="163"/>
        <v>2</v>
      </c>
      <c r="Q459" s="329"/>
      <c r="R459" s="318">
        <f>IF(LEN($C459)=0," ",P459+Q459)</f>
        <v>2</v>
      </c>
      <c r="S459" s="329"/>
      <c r="T459" s="318">
        <f>IF(LEN($C459)=0," ",R459+S459)</f>
        <v>2</v>
      </c>
      <c r="U459" s="318"/>
      <c r="V459" s="318">
        <f>IF(LEN($C459)=0," ",T459+U459)</f>
        <v>2</v>
      </c>
      <c r="W459" s="329"/>
      <c r="X459" s="318">
        <f>IF(LEN($C459)=0," ",V459+W459)</f>
        <v>2</v>
      </c>
      <c r="Y459" s="335"/>
      <c r="Z459" s="318">
        <f>IF(LEN($C459)=0," ",X459+Y459)</f>
        <v>2</v>
      </c>
      <c r="AA459" s="329"/>
      <c r="AB459" s="318">
        <f t="shared" si="165"/>
        <v>2</v>
      </c>
      <c r="AC459" s="317"/>
      <c r="AD459" s="399"/>
    </row>
    <row r="460" spans="1:30">
      <c r="A460" s="506"/>
      <c r="B460" s="509" t="s">
        <v>901</v>
      </c>
      <c r="C460" s="501" t="s">
        <v>134</v>
      </c>
      <c r="D460" s="335">
        <v>10</v>
      </c>
      <c r="E460" s="335">
        <v>9</v>
      </c>
      <c r="F460" s="314">
        <f t="shared" si="159"/>
        <v>9</v>
      </c>
      <c r="G460" s="329"/>
      <c r="H460" s="314">
        <f t="shared" si="160"/>
        <v>9</v>
      </c>
      <c r="I460" s="329"/>
      <c r="J460" s="314">
        <f t="shared" si="161"/>
        <v>9</v>
      </c>
      <c r="K460" s="329"/>
      <c r="L460" s="318">
        <f>IF(LEN($C460)=0," ",J460+K460)</f>
        <v>9</v>
      </c>
      <c r="M460" s="335"/>
      <c r="N460" s="314">
        <f t="shared" si="162"/>
        <v>9</v>
      </c>
      <c r="O460" s="329"/>
      <c r="P460" s="317">
        <f t="shared" si="163"/>
        <v>9</v>
      </c>
      <c r="Q460" s="329"/>
      <c r="R460" s="318">
        <f>IF(LEN($C460)=0," ",P460+Q460)</f>
        <v>9</v>
      </c>
      <c r="S460" s="329"/>
      <c r="T460" s="318">
        <f>IF(LEN($C460)=0," ",R460+S460)</f>
        <v>9</v>
      </c>
      <c r="U460" s="318"/>
      <c r="V460" s="318">
        <f>IF(LEN($C460)=0," ",T460+U460)</f>
        <v>9</v>
      </c>
      <c r="W460" s="329"/>
      <c r="X460" s="318">
        <f>IF(LEN($C460)=0," ",V460+W460)</f>
        <v>9</v>
      </c>
      <c r="Y460" s="335"/>
      <c r="Z460" s="318">
        <f>IF(LEN($C460)=0," ",X460+Y460)</f>
        <v>9</v>
      </c>
      <c r="AA460" s="329"/>
      <c r="AB460" s="318">
        <f t="shared" si="165"/>
        <v>9</v>
      </c>
      <c r="AC460" s="317">
        <f t="shared" si="166"/>
        <v>90</v>
      </c>
      <c r="AD460" s="399"/>
    </row>
    <row r="461" spans="1:30">
      <c r="A461" s="506"/>
      <c r="B461" s="509" t="s">
        <v>902</v>
      </c>
      <c r="C461" s="501" t="s">
        <v>134</v>
      </c>
      <c r="D461" s="335">
        <v>2</v>
      </c>
      <c r="E461" s="335">
        <v>1</v>
      </c>
      <c r="F461" s="314">
        <f t="shared" si="159"/>
        <v>1</v>
      </c>
      <c r="G461" s="329"/>
      <c r="H461" s="314">
        <f t="shared" si="160"/>
        <v>1</v>
      </c>
      <c r="I461" s="329"/>
      <c r="J461" s="314">
        <f t="shared" si="161"/>
        <v>1</v>
      </c>
      <c r="K461" s="329"/>
      <c r="L461" s="318">
        <f>IF(LEN($C461)=0," ",J461+K461)</f>
        <v>1</v>
      </c>
      <c r="M461" s="335"/>
      <c r="N461" s="314">
        <f t="shared" si="162"/>
        <v>1</v>
      </c>
      <c r="O461" s="329"/>
      <c r="P461" s="317">
        <f t="shared" si="163"/>
        <v>1</v>
      </c>
      <c r="Q461" s="329"/>
      <c r="R461" s="318">
        <f>IF(LEN($C461)=0," ",P461+Q461)</f>
        <v>1</v>
      </c>
      <c r="S461" s="329"/>
      <c r="T461" s="318">
        <f>IF(LEN($C461)=0," ",R461+S461)</f>
        <v>1</v>
      </c>
      <c r="U461" s="318"/>
      <c r="V461" s="318">
        <f>IF(LEN($C461)=0," ",T461+U461)</f>
        <v>1</v>
      </c>
      <c r="W461" s="329"/>
      <c r="X461" s="318">
        <f>IF(LEN($C461)=0," ",V461+W461)</f>
        <v>1</v>
      </c>
      <c r="Y461" s="335"/>
      <c r="Z461" s="318">
        <f>IF(LEN($C461)=0," ",X461+Y461)</f>
        <v>1</v>
      </c>
      <c r="AA461" s="329"/>
      <c r="AB461" s="318">
        <f t="shared" si="165"/>
        <v>1</v>
      </c>
      <c r="AC461" s="317">
        <f t="shared" si="166"/>
        <v>50</v>
      </c>
      <c r="AD461" s="399"/>
    </row>
    <row r="462" spans="1:30">
      <c r="A462" s="506" t="s">
        <v>369</v>
      </c>
      <c r="B462" s="503" t="str">
        <f>UPPER("Tổng số giáo viên")</f>
        <v>TỔNG SỐ GIÁO VIÊN</v>
      </c>
      <c r="C462" s="506" t="s">
        <v>55</v>
      </c>
      <c r="D462" s="329">
        <v>1294</v>
      </c>
      <c r="E462" s="335">
        <v>1275</v>
      </c>
      <c r="F462" s="314">
        <f t="shared" si="159"/>
        <v>1275</v>
      </c>
      <c r="G462" s="329"/>
      <c r="H462" s="314">
        <f t="shared" si="160"/>
        <v>1275</v>
      </c>
      <c r="I462" s="329"/>
      <c r="J462" s="314">
        <f t="shared" si="161"/>
        <v>1275</v>
      </c>
      <c r="K462" s="329"/>
      <c r="L462" s="318">
        <f t="shared" si="153"/>
        <v>1275</v>
      </c>
      <c r="M462" s="335"/>
      <c r="N462" s="314">
        <f t="shared" si="162"/>
        <v>1275</v>
      </c>
      <c r="O462" s="329">
        <v>-10</v>
      </c>
      <c r="P462" s="317">
        <f t="shared" si="163"/>
        <v>1265</v>
      </c>
      <c r="Q462" s="329"/>
      <c r="R462" s="318">
        <f t="shared" si="154"/>
        <v>1265</v>
      </c>
      <c r="S462" s="340"/>
      <c r="T462" s="318">
        <f t="shared" si="155"/>
        <v>1265</v>
      </c>
      <c r="U462" s="318"/>
      <c r="V462" s="318">
        <f t="shared" si="156"/>
        <v>1265</v>
      </c>
      <c r="W462" s="329"/>
      <c r="X462" s="318">
        <f t="shared" si="157"/>
        <v>1265</v>
      </c>
      <c r="Y462" s="335"/>
      <c r="Z462" s="318">
        <f t="shared" si="158"/>
        <v>1265</v>
      </c>
      <c r="AA462" s="329"/>
      <c r="AB462" s="318">
        <f t="shared" si="165"/>
        <v>1265</v>
      </c>
      <c r="AC462" s="317">
        <f t="shared" si="166"/>
        <v>97.758887171561042</v>
      </c>
      <c r="AD462" s="399"/>
    </row>
    <row r="463" spans="1:30">
      <c r="A463" s="555"/>
      <c r="B463" s="533" t="s">
        <v>730</v>
      </c>
      <c r="C463" s="555" t="s">
        <v>24</v>
      </c>
      <c r="D463" s="332">
        <v>93.6</v>
      </c>
      <c r="E463" s="335">
        <v>87</v>
      </c>
      <c r="F463" s="314">
        <f t="shared" si="159"/>
        <v>87</v>
      </c>
      <c r="G463" s="329"/>
      <c r="H463" s="314">
        <f t="shared" si="160"/>
        <v>87</v>
      </c>
      <c r="I463" s="329">
        <v>1</v>
      </c>
      <c r="J463" s="314">
        <f t="shared" si="161"/>
        <v>88</v>
      </c>
      <c r="K463" s="329"/>
      <c r="L463" s="318">
        <f t="shared" si="153"/>
        <v>88</v>
      </c>
      <c r="M463" s="335"/>
      <c r="N463" s="314">
        <f t="shared" si="162"/>
        <v>88</v>
      </c>
      <c r="O463" s="340">
        <f>91.7-88</f>
        <v>3.7000000000000028</v>
      </c>
      <c r="P463" s="317">
        <f t="shared" si="163"/>
        <v>91.7</v>
      </c>
      <c r="Q463" s="329"/>
      <c r="R463" s="317">
        <f t="shared" si="154"/>
        <v>91.7</v>
      </c>
      <c r="S463" s="340"/>
      <c r="T463" s="317">
        <f t="shared" si="155"/>
        <v>91.7</v>
      </c>
      <c r="U463" s="317">
        <v>0.6</v>
      </c>
      <c r="V463" s="317">
        <f t="shared" si="156"/>
        <v>92.3</v>
      </c>
      <c r="W463" s="329"/>
      <c r="X463" s="317">
        <f t="shared" si="157"/>
        <v>92.3</v>
      </c>
      <c r="Y463" s="335"/>
      <c r="Z463" s="318">
        <f t="shared" si="158"/>
        <v>92.3</v>
      </c>
      <c r="AA463" s="329"/>
      <c r="AB463" s="317">
        <f t="shared" si="165"/>
        <v>92.3</v>
      </c>
      <c r="AC463" s="314">
        <f t="shared" si="166"/>
        <v>98.611111111111114</v>
      </c>
      <c r="AD463" s="399"/>
    </row>
    <row r="464" spans="1:30" s="7" customFormat="1">
      <c r="A464" s="506"/>
      <c r="B464" s="553" t="s">
        <v>731</v>
      </c>
      <c r="C464" s="506" t="s">
        <v>55</v>
      </c>
      <c r="D464" s="329">
        <v>388</v>
      </c>
      <c r="E464" s="335">
        <v>388</v>
      </c>
      <c r="F464" s="314">
        <f t="shared" si="159"/>
        <v>388</v>
      </c>
      <c r="G464" s="329"/>
      <c r="H464" s="314">
        <f t="shared" si="160"/>
        <v>388</v>
      </c>
      <c r="I464" s="329">
        <v>-2</v>
      </c>
      <c r="J464" s="314">
        <f t="shared" si="161"/>
        <v>386</v>
      </c>
      <c r="K464" s="329"/>
      <c r="L464" s="318">
        <f t="shared" si="153"/>
        <v>386</v>
      </c>
      <c r="M464" s="335"/>
      <c r="N464" s="314">
        <f t="shared" si="162"/>
        <v>386</v>
      </c>
      <c r="O464" s="329"/>
      <c r="P464" s="317">
        <f t="shared" si="163"/>
        <v>386</v>
      </c>
      <c r="Q464" s="329"/>
      <c r="R464" s="318">
        <f t="shared" si="154"/>
        <v>386</v>
      </c>
      <c r="S464" s="340"/>
      <c r="T464" s="318">
        <f t="shared" si="155"/>
        <v>386</v>
      </c>
      <c r="U464" s="318"/>
      <c r="V464" s="318">
        <f>IF(LEN($C464)=0," ",T464+U464)</f>
        <v>386</v>
      </c>
      <c r="W464" s="329"/>
      <c r="X464" s="318">
        <f t="shared" si="157"/>
        <v>386</v>
      </c>
      <c r="Y464" s="335"/>
      <c r="Z464" s="318">
        <f t="shared" si="158"/>
        <v>386</v>
      </c>
      <c r="AA464" s="329"/>
      <c r="AB464" s="317">
        <f t="shared" si="165"/>
        <v>386</v>
      </c>
      <c r="AC464" s="314">
        <f t="shared" si="166"/>
        <v>99.484536082474222</v>
      </c>
      <c r="AD464" s="402"/>
    </row>
    <row r="465" spans="1:30">
      <c r="A465" s="501"/>
      <c r="B465" s="533" t="s">
        <v>730</v>
      </c>
      <c r="C465" s="501" t="s">
        <v>24</v>
      </c>
      <c r="D465" s="328">
        <v>97.7</v>
      </c>
      <c r="E465" s="367">
        <v>89.7</v>
      </c>
      <c r="F465" s="314">
        <f t="shared" si="159"/>
        <v>89.7</v>
      </c>
      <c r="G465" s="329"/>
      <c r="H465" s="314">
        <f t="shared" si="160"/>
        <v>89.7</v>
      </c>
      <c r="I465" s="329">
        <f>93-89.7</f>
        <v>3.2999999999999972</v>
      </c>
      <c r="J465" s="314">
        <f t="shared" si="161"/>
        <v>93</v>
      </c>
      <c r="K465" s="329"/>
      <c r="L465" s="318">
        <f t="shared" si="153"/>
        <v>93</v>
      </c>
      <c r="M465" s="335"/>
      <c r="N465" s="314">
        <f t="shared" si="162"/>
        <v>93</v>
      </c>
      <c r="O465" s="329">
        <v>2.8</v>
      </c>
      <c r="P465" s="317">
        <f t="shared" si="163"/>
        <v>95.8</v>
      </c>
      <c r="Q465" s="329"/>
      <c r="R465" s="318">
        <f t="shared" si="154"/>
        <v>95.8</v>
      </c>
      <c r="S465" s="340"/>
      <c r="T465" s="317">
        <f t="shared" si="155"/>
        <v>95.8</v>
      </c>
      <c r="U465" s="318">
        <v>-0.7</v>
      </c>
      <c r="V465" s="317">
        <f>IF(LEN($C465)=0," ",T465+U465)</f>
        <v>95.1</v>
      </c>
      <c r="W465" s="329"/>
      <c r="X465" s="317">
        <f t="shared" si="157"/>
        <v>95.1</v>
      </c>
      <c r="Y465" s="335"/>
      <c r="Z465" s="318">
        <f t="shared" si="158"/>
        <v>95.1</v>
      </c>
      <c r="AA465" s="329"/>
      <c r="AB465" s="317">
        <f t="shared" si="165"/>
        <v>95.1</v>
      </c>
      <c r="AC465" s="314">
        <f t="shared" si="166"/>
        <v>97.338792221084944</v>
      </c>
      <c r="AD465" s="399"/>
    </row>
    <row r="466" spans="1:30" s="7" customFormat="1">
      <c r="A466" s="506"/>
      <c r="B466" s="553" t="s">
        <v>732</v>
      </c>
      <c r="C466" s="506" t="s">
        <v>55</v>
      </c>
      <c r="D466" s="329">
        <v>506</v>
      </c>
      <c r="E466" s="335">
        <v>502</v>
      </c>
      <c r="F466" s="314">
        <f t="shared" si="159"/>
        <v>502</v>
      </c>
      <c r="G466" s="329"/>
      <c r="H466" s="314">
        <f t="shared" si="160"/>
        <v>502</v>
      </c>
      <c r="I466" s="329"/>
      <c r="J466" s="314">
        <f t="shared" si="161"/>
        <v>502</v>
      </c>
      <c r="K466" s="329"/>
      <c r="L466" s="318">
        <f t="shared" si="153"/>
        <v>502</v>
      </c>
      <c r="M466" s="335"/>
      <c r="N466" s="314">
        <f t="shared" si="162"/>
        <v>502</v>
      </c>
      <c r="O466" s="329">
        <v>-8</v>
      </c>
      <c r="P466" s="317">
        <f t="shared" si="163"/>
        <v>494</v>
      </c>
      <c r="Q466" s="329"/>
      <c r="R466" s="318">
        <f t="shared" si="154"/>
        <v>494</v>
      </c>
      <c r="S466" s="329"/>
      <c r="T466" s="318">
        <f t="shared" si="155"/>
        <v>494</v>
      </c>
      <c r="U466" s="318">
        <v>-3</v>
      </c>
      <c r="V466" s="318">
        <f t="shared" si="156"/>
        <v>491</v>
      </c>
      <c r="W466" s="329"/>
      <c r="X466" s="318">
        <f t="shared" si="157"/>
        <v>491</v>
      </c>
      <c r="Y466" s="335"/>
      <c r="Z466" s="318">
        <f t="shared" si="158"/>
        <v>491</v>
      </c>
      <c r="AA466" s="329"/>
      <c r="AB466" s="318">
        <f t="shared" si="165"/>
        <v>491</v>
      </c>
      <c r="AC466" s="314">
        <f t="shared" si="166"/>
        <v>97.035573122529641</v>
      </c>
      <c r="AD466" s="402"/>
    </row>
    <row r="467" spans="1:30">
      <c r="A467" s="501"/>
      <c r="B467" s="533" t="s">
        <v>730</v>
      </c>
      <c r="C467" s="501" t="s">
        <v>24</v>
      </c>
      <c r="D467" s="328">
        <v>87.5</v>
      </c>
      <c r="E467" s="328">
        <v>80.7</v>
      </c>
      <c r="F467" s="314">
        <f t="shared" si="159"/>
        <v>80.7</v>
      </c>
      <c r="G467" s="330"/>
      <c r="H467" s="314">
        <f t="shared" si="160"/>
        <v>80.7</v>
      </c>
      <c r="I467" s="330"/>
      <c r="J467" s="314">
        <f t="shared" si="161"/>
        <v>80.7</v>
      </c>
      <c r="K467" s="330"/>
      <c r="L467" s="314">
        <f t="shared" si="153"/>
        <v>80.7</v>
      </c>
      <c r="M467" s="328"/>
      <c r="N467" s="314">
        <f t="shared" si="162"/>
        <v>80.7</v>
      </c>
      <c r="O467" s="330">
        <f>85.2-80.7</f>
        <v>4.5</v>
      </c>
      <c r="P467" s="317">
        <f t="shared" si="163"/>
        <v>85.2</v>
      </c>
      <c r="Q467" s="330"/>
      <c r="R467" s="318">
        <f t="shared" si="154"/>
        <v>85.2</v>
      </c>
      <c r="S467" s="330"/>
      <c r="T467" s="314"/>
      <c r="U467" s="314">
        <v>85</v>
      </c>
      <c r="V467" s="318">
        <f t="shared" si="156"/>
        <v>85</v>
      </c>
      <c r="W467" s="330"/>
      <c r="X467" s="314">
        <f t="shared" si="157"/>
        <v>85</v>
      </c>
      <c r="Y467" s="328"/>
      <c r="Z467" s="314">
        <f t="shared" si="158"/>
        <v>85</v>
      </c>
      <c r="AA467" s="330"/>
      <c r="AB467" s="317">
        <f t="shared" si="165"/>
        <v>85</v>
      </c>
      <c r="AC467" s="314">
        <f t="shared" si="166"/>
        <v>97.142857142857139</v>
      </c>
      <c r="AD467" s="399"/>
    </row>
    <row r="468" spans="1:30" s="7" customFormat="1">
      <c r="A468" s="506"/>
      <c r="B468" s="553" t="s">
        <v>733</v>
      </c>
      <c r="C468" s="506" t="s">
        <v>55</v>
      </c>
      <c r="D468" s="329">
        <v>287</v>
      </c>
      <c r="E468" s="335">
        <v>268</v>
      </c>
      <c r="F468" s="314">
        <f t="shared" si="159"/>
        <v>268</v>
      </c>
      <c r="G468" s="329"/>
      <c r="H468" s="314">
        <f t="shared" si="160"/>
        <v>268</v>
      </c>
      <c r="I468" s="329">
        <v>1</v>
      </c>
      <c r="J468" s="314">
        <f t="shared" si="161"/>
        <v>269</v>
      </c>
      <c r="K468" s="329"/>
      <c r="L468" s="318">
        <f t="shared" si="153"/>
        <v>269</v>
      </c>
      <c r="M468" s="335"/>
      <c r="N468" s="314">
        <f t="shared" si="162"/>
        <v>269</v>
      </c>
      <c r="O468" s="329">
        <v>-1</v>
      </c>
      <c r="P468" s="317">
        <f t="shared" si="163"/>
        <v>268</v>
      </c>
      <c r="Q468" s="329"/>
      <c r="R468" s="318">
        <f t="shared" si="154"/>
        <v>268</v>
      </c>
      <c r="S468" s="329"/>
      <c r="T468" s="318">
        <f t="shared" si="155"/>
        <v>268</v>
      </c>
      <c r="U468" s="318">
        <v>-2</v>
      </c>
      <c r="V468" s="318">
        <f t="shared" si="156"/>
        <v>266</v>
      </c>
      <c r="W468" s="329"/>
      <c r="X468" s="318">
        <f t="shared" si="157"/>
        <v>266</v>
      </c>
      <c r="Y468" s="335"/>
      <c r="Z468" s="318">
        <f t="shared" si="158"/>
        <v>266</v>
      </c>
      <c r="AA468" s="329"/>
      <c r="AB468" s="318">
        <f t="shared" si="165"/>
        <v>266</v>
      </c>
      <c r="AC468" s="314">
        <f t="shared" si="166"/>
        <v>92.682926829268297</v>
      </c>
      <c r="AD468" s="402"/>
    </row>
    <row r="469" spans="1:30">
      <c r="A469" s="501"/>
      <c r="B469" s="533" t="s">
        <v>730</v>
      </c>
      <c r="C469" s="501" t="s">
        <v>24</v>
      </c>
      <c r="D469" s="328">
        <v>96.2</v>
      </c>
      <c r="E469" s="360">
        <v>91.4</v>
      </c>
      <c r="F469" s="314">
        <f t="shared" si="159"/>
        <v>91.4</v>
      </c>
      <c r="G469" s="329"/>
      <c r="H469" s="314">
        <f t="shared" si="160"/>
        <v>91.4</v>
      </c>
      <c r="I469" s="329"/>
      <c r="J469" s="314">
        <f t="shared" si="161"/>
        <v>91.4</v>
      </c>
      <c r="K469" s="329"/>
      <c r="L469" s="318">
        <f t="shared" ref="L469:L525" si="167">IF(LEN($C469)=0," ",J469+K469)</f>
        <v>91.4</v>
      </c>
      <c r="M469" s="335"/>
      <c r="N469" s="314">
        <f t="shared" si="162"/>
        <v>91.4</v>
      </c>
      <c r="O469" s="340">
        <f>95.5-91.4</f>
        <v>4.0999999999999943</v>
      </c>
      <c r="P469" s="317">
        <f t="shared" si="163"/>
        <v>95.5</v>
      </c>
      <c r="Q469" s="329"/>
      <c r="R469" s="318">
        <f t="shared" ref="R469:R472" si="168">IF(LEN($C469)=0," ",P469+Q469)</f>
        <v>95.5</v>
      </c>
      <c r="S469" s="340"/>
      <c r="T469" s="317">
        <f t="shared" ref="T469:T525" si="169">IF(LEN($C469)=0," ",R469+S469)</f>
        <v>95.5</v>
      </c>
      <c r="U469" s="318"/>
      <c r="V469" s="317">
        <f t="shared" ref="V469:V475" si="170">IF(LEN($C469)=0," ",T469+U469)</f>
        <v>95.5</v>
      </c>
      <c r="W469" s="329"/>
      <c r="X469" s="317">
        <f t="shared" ref="X469:X525" si="171">IF(LEN($C469)=0," ",V469+W469)</f>
        <v>95.5</v>
      </c>
      <c r="Y469" s="335"/>
      <c r="Z469" s="318">
        <f t="shared" ref="Z469:Z525" si="172">IF(LEN($C469)=0," ",X469+Y469)</f>
        <v>95.5</v>
      </c>
      <c r="AA469" s="329"/>
      <c r="AB469" s="318">
        <f t="shared" si="165"/>
        <v>95.5</v>
      </c>
      <c r="AC469" s="314">
        <f t="shared" si="166"/>
        <v>99.272349272349274</v>
      </c>
      <c r="AD469" s="399"/>
    </row>
    <row r="470" spans="1:30" s="7" customFormat="1">
      <c r="A470" s="506"/>
      <c r="B470" s="553" t="s">
        <v>887</v>
      </c>
      <c r="C470" s="506" t="s">
        <v>55</v>
      </c>
      <c r="D470" s="329">
        <v>104</v>
      </c>
      <c r="E470" s="335">
        <v>104</v>
      </c>
      <c r="F470" s="314">
        <f t="shared" si="159"/>
        <v>104</v>
      </c>
      <c r="G470" s="329"/>
      <c r="H470" s="314">
        <f t="shared" si="160"/>
        <v>104</v>
      </c>
      <c r="I470" s="329"/>
      <c r="J470" s="314">
        <f t="shared" si="161"/>
        <v>104</v>
      </c>
      <c r="K470" s="329"/>
      <c r="L470" s="318">
        <f t="shared" si="167"/>
        <v>104</v>
      </c>
      <c r="M470" s="335"/>
      <c r="N470" s="314">
        <f t="shared" si="162"/>
        <v>104</v>
      </c>
      <c r="O470" s="329">
        <v>-1</v>
      </c>
      <c r="P470" s="317">
        <f t="shared" si="163"/>
        <v>103</v>
      </c>
      <c r="Q470" s="329"/>
      <c r="R470" s="318">
        <f t="shared" si="168"/>
        <v>103</v>
      </c>
      <c r="S470" s="329"/>
      <c r="T470" s="318">
        <f t="shared" si="169"/>
        <v>103</v>
      </c>
      <c r="U470" s="318">
        <v>2</v>
      </c>
      <c r="V470" s="318">
        <f t="shared" si="170"/>
        <v>105</v>
      </c>
      <c r="W470" s="329"/>
      <c r="X470" s="318">
        <f t="shared" si="171"/>
        <v>105</v>
      </c>
      <c r="Y470" s="335"/>
      <c r="Z470" s="318">
        <f t="shared" si="172"/>
        <v>105</v>
      </c>
      <c r="AA470" s="329"/>
      <c r="AB470" s="318">
        <f t="shared" si="165"/>
        <v>105</v>
      </c>
      <c r="AC470" s="314">
        <f t="shared" si="166"/>
        <v>100.96153846153845</v>
      </c>
      <c r="AD470" s="402"/>
    </row>
    <row r="471" spans="1:30">
      <c r="A471" s="501"/>
      <c r="B471" s="533" t="s">
        <v>730</v>
      </c>
      <c r="C471" s="501" t="s">
        <v>24</v>
      </c>
      <c r="D471" s="335">
        <v>100</v>
      </c>
      <c r="E471" s="335">
        <v>100</v>
      </c>
      <c r="F471" s="314">
        <f t="shared" si="159"/>
        <v>100</v>
      </c>
      <c r="G471" s="329"/>
      <c r="H471" s="314">
        <f t="shared" si="160"/>
        <v>100</v>
      </c>
      <c r="I471" s="329"/>
      <c r="J471" s="314">
        <f t="shared" si="161"/>
        <v>100</v>
      </c>
      <c r="K471" s="329"/>
      <c r="L471" s="318">
        <f t="shared" si="167"/>
        <v>100</v>
      </c>
      <c r="M471" s="335"/>
      <c r="N471" s="314">
        <f t="shared" si="162"/>
        <v>100</v>
      </c>
      <c r="O471" s="329"/>
      <c r="P471" s="317">
        <f t="shared" si="163"/>
        <v>100</v>
      </c>
      <c r="Q471" s="329"/>
      <c r="R471" s="318">
        <f t="shared" si="168"/>
        <v>100</v>
      </c>
      <c r="S471" s="329"/>
      <c r="T471" s="318">
        <f t="shared" si="169"/>
        <v>100</v>
      </c>
      <c r="U471" s="318"/>
      <c r="V471" s="318">
        <f t="shared" si="170"/>
        <v>100</v>
      </c>
      <c r="W471" s="329"/>
      <c r="X471" s="318">
        <f t="shared" si="171"/>
        <v>100</v>
      </c>
      <c r="Y471" s="335"/>
      <c r="Z471" s="318">
        <f t="shared" si="172"/>
        <v>100</v>
      </c>
      <c r="AA471" s="329"/>
      <c r="AB471" s="318">
        <f t="shared" si="165"/>
        <v>100</v>
      </c>
      <c r="AC471" s="314">
        <f t="shared" si="166"/>
        <v>100</v>
      </c>
      <c r="AD471" s="399"/>
    </row>
    <row r="472" spans="1:30" s="7" customFormat="1">
      <c r="A472" s="506"/>
      <c r="B472" s="553" t="s">
        <v>734</v>
      </c>
      <c r="C472" s="506" t="s">
        <v>55</v>
      </c>
      <c r="D472" s="329">
        <v>9</v>
      </c>
      <c r="E472" s="335">
        <v>13</v>
      </c>
      <c r="F472" s="314">
        <f t="shared" si="159"/>
        <v>13</v>
      </c>
      <c r="G472" s="329"/>
      <c r="H472" s="314">
        <f t="shared" si="160"/>
        <v>13</v>
      </c>
      <c r="I472" s="329"/>
      <c r="J472" s="314">
        <f t="shared" si="161"/>
        <v>13</v>
      </c>
      <c r="K472" s="329"/>
      <c r="L472" s="318">
        <f t="shared" si="167"/>
        <v>13</v>
      </c>
      <c r="M472" s="335"/>
      <c r="N472" s="314">
        <f t="shared" si="162"/>
        <v>13</v>
      </c>
      <c r="O472" s="329">
        <v>1</v>
      </c>
      <c r="P472" s="318">
        <f t="shared" si="163"/>
        <v>14</v>
      </c>
      <c r="Q472" s="329"/>
      <c r="R472" s="318">
        <f t="shared" si="168"/>
        <v>14</v>
      </c>
      <c r="S472" s="329"/>
      <c r="T472" s="318">
        <f t="shared" si="169"/>
        <v>14</v>
      </c>
      <c r="U472" s="318">
        <v>1</v>
      </c>
      <c r="V472" s="318">
        <f t="shared" si="170"/>
        <v>15</v>
      </c>
      <c r="W472" s="329"/>
      <c r="X472" s="318">
        <f t="shared" si="171"/>
        <v>15</v>
      </c>
      <c r="Y472" s="335"/>
      <c r="Z472" s="318">
        <f t="shared" si="172"/>
        <v>15</v>
      </c>
      <c r="AA472" s="329"/>
      <c r="AB472" s="318">
        <f t="shared" si="165"/>
        <v>15</v>
      </c>
      <c r="AC472" s="314">
        <f t="shared" si="166"/>
        <v>166.66666666666669</v>
      </c>
      <c r="AD472" s="402"/>
    </row>
    <row r="473" spans="1:30">
      <c r="A473" s="501"/>
      <c r="B473" s="533" t="s">
        <v>730</v>
      </c>
      <c r="C473" s="501" t="s">
        <v>24</v>
      </c>
      <c r="D473" s="335">
        <v>100</v>
      </c>
      <c r="E473" s="328">
        <v>100</v>
      </c>
      <c r="F473" s="314">
        <f t="shared" si="159"/>
        <v>100</v>
      </c>
      <c r="G473" s="330"/>
      <c r="H473" s="314">
        <f t="shared" si="160"/>
        <v>100</v>
      </c>
      <c r="I473" s="330"/>
      <c r="J473" s="314">
        <f t="shared" si="161"/>
        <v>100</v>
      </c>
      <c r="K473" s="330"/>
      <c r="L473" s="314">
        <f t="shared" si="167"/>
        <v>100</v>
      </c>
      <c r="M473" s="328"/>
      <c r="N473" s="314">
        <f t="shared" si="162"/>
        <v>100</v>
      </c>
      <c r="O473" s="330"/>
      <c r="P473" s="318">
        <f t="shared" si="163"/>
        <v>100</v>
      </c>
      <c r="Q473" s="329"/>
      <c r="R473" s="318">
        <f t="shared" ref="R473:T525" si="173">IF(LEN($C473)=0," ",P473+Q473)</f>
        <v>100</v>
      </c>
      <c r="S473" s="330"/>
      <c r="T473" s="314"/>
      <c r="U473" s="314">
        <v>100</v>
      </c>
      <c r="V473" s="318">
        <f t="shared" si="170"/>
        <v>100</v>
      </c>
      <c r="W473" s="330"/>
      <c r="X473" s="314">
        <f t="shared" si="171"/>
        <v>100</v>
      </c>
      <c r="Y473" s="328"/>
      <c r="Z473" s="314">
        <f t="shared" si="172"/>
        <v>100</v>
      </c>
      <c r="AA473" s="330"/>
      <c r="AB473" s="318">
        <f t="shared" si="165"/>
        <v>100</v>
      </c>
      <c r="AC473" s="314">
        <f t="shared" si="166"/>
        <v>100</v>
      </c>
      <c r="AD473" s="399"/>
    </row>
    <row r="474" spans="1:30">
      <c r="A474" s="506" t="s">
        <v>369</v>
      </c>
      <c r="B474" s="503" t="str">
        <f>UPPER("Tổng số trường học")</f>
        <v>TỔNG SỐ TRƯỜNG HỌC</v>
      </c>
      <c r="C474" s="501" t="s">
        <v>66</v>
      </c>
      <c r="D474" s="329">
        <v>40</v>
      </c>
      <c r="E474" s="369">
        <v>40</v>
      </c>
      <c r="F474" s="314">
        <f t="shared" si="159"/>
        <v>40</v>
      </c>
      <c r="G474" s="330"/>
      <c r="H474" s="314">
        <f t="shared" si="160"/>
        <v>40</v>
      </c>
      <c r="I474" s="330"/>
      <c r="J474" s="314">
        <f t="shared" si="161"/>
        <v>40</v>
      </c>
      <c r="K474" s="330"/>
      <c r="L474" s="314">
        <f t="shared" si="167"/>
        <v>40</v>
      </c>
      <c r="M474" s="328"/>
      <c r="N474" s="314">
        <f t="shared" si="162"/>
        <v>40</v>
      </c>
      <c r="O474" s="330"/>
      <c r="P474" s="318">
        <f t="shared" si="163"/>
        <v>40</v>
      </c>
      <c r="Q474" s="329"/>
      <c r="R474" s="318">
        <f t="shared" si="173"/>
        <v>40</v>
      </c>
      <c r="S474" s="330"/>
      <c r="T474" s="314">
        <f t="shared" si="169"/>
        <v>40</v>
      </c>
      <c r="U474" s="314"/>
      <c r="V474" s="318">
        <f t="shared" si="170"/>
        <v>40</v>
      </c>
      <c r="W474" s="330"/>
      <c r="X474" s="314">
        <f t="shared" si="171"/>
        <v>40</v>
      </c>
      <c r="Y474" s="328"/>
      <c r="Z474" s="314">
        <f t="shared" si="172"/>
        <v>40</v>
      </c>
      <c r="AA474" s="330"/>
      <c r="AB474" s="318">
        <f t="shared" si="165"/>
        <v>40</v>
      </c>
      <c r="AC474" s="314">
        <f t="shared" si="166"/>
        <v>100</v>
      </c>
      <c r="AD474" s="399"/>
    </row>
    <row r="475" spans="1:30" s="421" customFormat="1" ht="37.5">
      <c r="A475" s="555"/>
      <c r="B475" s="533" t="s">
        <v>735</v>
      </c>
      <c r="C475" s="555" t="s">
        <v>66</v>
      </c>
      <c r="D475" s="331">
        <v>1</v>
      </c>
      <c r="E475" s="560">
        <v>1</v>
      </c>
      <c r="F475" s="314">
        <f t="shared" si="159"/>
        <v>1</v>
      </c>
      <c r="G475" s="329"/>
      <c r="H475" s="314">
        <f t="shared" si="160"/>
        <v>1</v>
      </c>
      <c r="I475" s="329"/>
      <c r="J475" s="314">
        <f t="shared" si="161"/>
        <v>1</v>
      </c>
      <c r="K475" s="329"/>
      <c r="L475" s="318">
        <f t="shared" si="167"/>
        <v>1</v>
      </c>
      <c r="M475" s="335"/>
      <c r="N475" s="314">
        <f t="shared" si="162"/>
        <v>1</v>
      </c>
      <c r="O475" s="329"/>
      <c r="P475" s="318">
        <f t="shared" si="163"/>
        <v>1</v>
      </c>
      <c r="Q475" s="329"/>
      <c r="R475" s="318">
        <f t="shared" si="173"/>
        <v>1</v>
      </c>
      <c r="S475" s="329"/>
      <c r="T475" s="318">
        <f t="shared" si="169"/>
        <v>1</v>
      </c>
      <c r="U475" s="318"/>
      <c r="V475" s="318">
        <f t="shared" si="170"/>
        <v>1</v>
      </c>
      <c r="W475" s="329"/>
      <c r="X475" s="318">
        <f t="shared" si="171"/>
        <v>1</v>
      </c>
      <c r="Y475" s="335"/>
      <c r="Z475" s="318">
        <f t="shared" si="172"/>
        <v>1</v>
      </c>
      <c r="AA475" s="329"/>
      <c r="AB475" s="318">
        <f t="shared" si="165"/>
        <v>1</v>
      </c>
      <c r="AC475" s="314">
        <f t="shared" si="166"/>
        <v>100</v>
      </c>
      <c r="AD475" s="420"/>
    </row>
    <row r="476" spans="1:30" s="7" customFormat="1">
      <c r="A476" s="501"/>
      <c r="B476" s="499" t="s">
        <v>986</v>
      </c>
      <c r="C476" s="501" t="s">
        <v>66</v>
      </c>
      <c r="D476" s="335">
        <v>12</v>
      </c>
      <c r="E476" s="561">
        <v>12</v>
      </c>
      <c r="F476" s="314">
        <f t="shared" si="159"/>
        <v>12</v>
      </c>
      <c r="G476" s="329"/>
      <c r="H476" s="314">
        <f t="shared" si="160"/>
        <v>12</v>
      </c>
      <c r="I476" s="329"/>
      <c r="J476" s="314">
        <f t="shared" si="161"/>
        <v>12</v>
      </c>
      <c r="K476" s="329"/>
      <c r="L476" s="318">
        <f t="shared" si="167"/>
        <v>12</v>
      </c>
      <c r="M476" s="335"/>
      <c r="N476" s="314">
        <f t="shared" si="162"/>
        <v>12</v>
      </c>
      <c r="O476" s="329"/>
      <c r="P476" s="318">
        <f t="shared" si="163"/>
        <v>12</v>
      </c>
      <c r="Q476" s="329"/>
      <c r="R476" s="318">
        <f t="shared" si="173"/>
        <v>12</v>
      </c>
      <c r="S476" s="329"/>
      <c r="T476" s="318">
        <f t="shared" si="169"/>
        <v>12</v>
      </c>
      <c r="U476" s="318"/>
      <c r="V476" s="318">
        <f t="shared" ref="V476:V525" si="174">IF(LEN($C476)=0," ",T476+U476)</f>
        <v>12</v>
      </c>
      <c r="W476" s="329"/>
      <c r="X476" s="318">
        <f t="shared" si="171"/>
        <v>12</v>
      </c>
      <c r="Y476" s="335"/>
      <c r="Z476" s="318">
        <f t="shared" si="172"/>
        <v>12</v>
      </c>
      <c r="AA476" s="329"/>
      <c r="AB476" s="318">
        <f t="shared" si="165"/>
        <v>12</v>
      </c>
      <c r="AC476" s="314">
        <f t="shared" si="166"/>
        <v>100</v>
      </c>
      <c r="AD476" s="402"/>
    </row>
    <row r="477" spans="1:30" s="7" customFormat="1">
      <c r="A477" s="501"/>
      <c r="B477" s="499" t="s">
        <v>987</v>
      </c>
      <c r="C477" s="501" t="s">
        <v>66</v>
      </c>
      <c r="D477" s="335">
        <v>11</v>
      </c>
      <c r="E477" s="561">
        <v>11</v>
      </c>
      <c r="F477" s="314">
        <f t="shared" si="159"/>
        <v>11</v>
      </c>
      <c r="G477" s="329"/>
      <c r="H477" s="314">
        <f t="shared" si="160"/>
        <v>11</v>
      </c>
      <c r="I477" s="329"/>
      <c r="J477" s="314">
        <f t="shared" si="161"/>
        <v>11</v>
      </c>
      <c r="K477" s="329"/>
      <c r="L477" s="318">
        <f t="shared" si="167"/>
        <v>11</v>
      </c>
      <c r="M477" s="335"/>
      <c r="N477" s="314">
        <f t="shared" si="162"/>
        <v>11</v>
      </c>
      <c r="O477" s="329"/>
      <c r="P477" s="318">
        <f t="shared" si="163"/>
        <v>11</v>
      </c>
      <c r="Q477" s="329"/>
      <c r="R477" s="318">
        <f t="shared" si="173"/>
        <v>11</v>
      </c>
      <c r="S477" s="329"/>
      <c r="T477" s="318">
        <f t="shared" si="169"/>
        <v>11</v>
      </c>
      <c r="U477" s="318"/>
      <c r="V477" s="318">
        <f t="shared" si="174"/>
        <v>11</v>
      </c>
      <c r="W477" s="329"/>
      <c r="X477" s="318">
        <f t="shared" si="171"/>
        <v>11</v>
      </c>
      <c r="Y477" s="335"/>
      <c r="Z477" s="318">
        <f t="shared" si="172"/>
        <v>11</v>
      </c>
      <c r="AA477" s="329"/>
      <c r="AB477" s="318">
        <f t="shared" si="165"/>
        <v>11</v>
      </c>
      <c r="AC477" s="314">
        <f t="shared" si="166"/>
        <v>100</v>
      </c>
      <c r="AD477" s="402"/>
    </row>
    <row r="478" spans="1:30" s="7" customFormat="1">
      <c r="A478" s="501"/>
      <c r="B478" s="499" t="s">
        <v>988</v>
      </c>
      <c r="C478" s="501" t="s">
        <v>66</v>
      </c>
      <c r="D478" s="335">
        <v>1</v>
      </c>
      <c r="E478" s="561">
        <v>1</v>
      </c>
      <c r="F478" s="314">
        <f t="shared" si="159"/>
        <v>1</v>
      </c>
      <c r="G478" s="329"/>
      <c r="H478" s="314">
        <f t="shared" si="160"/>
        <v>1</v>
      </c>
      <c r="I478" s="329"/>
      <c r="J478" s="314">
        <f t="shared" si="161"/>
        <v>1</v>
      </c>
      <c r="K478" s="329"/>
      <c r="L478" s="318">
        <f t="shared" si="167"/>
        <v>1</v>
      </c>
      <c r="M478" s="335"/>
      <c r="N478" s="314">
        <f t="shared" si="162"/>
        <v>1</v>
      </c>
      <c r="O478" s="329"/>
      <c r="P478" s="318">
        <f t="shared" si="163"/>
        <v>1</v>
      </c>
      <c r="Q478" s="329"/>
      <c r="R478" s="318">
        <f t="shared" si="173"/>
        <v>1</v>
      </c>
      <c r="S478" s="329"/>
      <c r="T478" s="318">
        <f t="shared" si="169"/>
        <v>1</v>
      </c>
      <c r="U478" s="318"/>
      <c r="V478" s="318">
        <f t="shared" si="174"/>
        <v>1</v>
      </c>
      <c r="W478" s="329"/>
      <c r="X478" s="318">
        <f t="shared" si="171"/>
        <v>1</v>
      </c>
      <c r="Y478" s="335"/>
      <c r="Z478" s="318">
        <f t="shared" si="172"/>
        <v>1</v>
      </c>
      <c r="AA478" s="329"/>
      <c r="AB478" s="318">
        <f t="shared" si="165"/>
        <v>1</v>
      </c>
      <c r="AC478" s="314">
        <f t="shared" si="166"/>
        <v>100</v>
      </c>
      <c r="AD478" s="402"/>
    </row>
    <row r="479" spans="1:30" s="7" customFormat="1">
      <c r="A479" s="501"/>
      <c r="B479" s="499" t="s">
        <v>989</v>
      </c>
      <c r="C479" s="501" t="s">
        <v>66</v>
      </c>
      <c r="D479" s="335">
        <v>11</v>
      </c>
      <c r="E479" s="561">
        <v>11</v>
      </c>
      <c r="F479" s="314">
        <f t="shared" si="159"/>
        <v>11</v>
      </c>
      <c r="G479" s="329"/>
      <c r="H479" s="314">
        <f t="shared" si="160"/>
        <v>11</v>
      </c>
      <c r="I479" s="329"/>
      <c r="J479" s="314">
        <f t="shared" si="161"/>
        <v>11</v>
      </c>
      <c r="K479" s="329"/>
      <c r="L479" s="318">
        <f t="shared" si="167"/>
        <v>11</v>
      </c>
      <c r="M479" s="335"/>
      <c r="N479" s="314">
        <f t="shared" si="162"/>
        <v>11</v>
      </c>
      <c r="O479" s="329"/>
      <c r="P479" s="318">
        <f t="shared" si="163"/>
        <v>11</v>
      </c>
      <c r="Q479" s="329"/>
      <c r="R479" s="318">
        <f t="shared" si="173"/>
        <v>11</v>
      </c>
      <c r="S479" s="329"/>
      <c r="T479" s="318">
        <f t="shared" si="169"/>
        <v>11</v>
      </c>
      <c r="U479" s="318"/>
      <c r="V479" s="318">
        <f t="shared" si="174"/>
        <v>11</v>
      </c>
      <c r="W479" s="329"/>
      <c r="X479" s="318">
        <f t="shared" si="171"/>
        <v>11</v>
      </c>
      <c r="Y479" s="335"/>
      <c r="Z479" s="318">
        <f t="shared" si="172"/>
        <v>11</v>
      </c>
      <c r="AA479" s="329"/>
      <c r="AB479" s="318">
        <f t="shared" si="165"/>
        <v>11</v>
      </c>
      <c r="AC479" s="314">
        <f t="shared" si="166"/>
        <v>100</v>
      </c>
      <c r="AD479" s="402"/>
    </row>
    <row r="480" spans="1:30" s="7" customFormat="1" ht="37.5">
      <c r="A480" s="501"/>
      <c r="B480" s="499" t="s">
        <v>990</v>
      </c>
      <c r="C480" s="501" t="s">
        <v>66</v>
      </c>
      <c r="D480" s="335">
        <v>4</v>
      </c>
      <c r="E480" s="561">
        <v>4</v>
      </c>
      <c r="F480" s="314">
        <f t="shared" si="159"/>
        <v>4</v>
      </c>
      <c r="G480" s="329"/>
      <c r="H480" s="314">
        <f t="shared" si="160"/>
        <v>4</v>
      </c>
      <c r="I480" s="329"/>
      <c r="J480" s="314">
        <f t="shared" si="161"/>
        <v>4</v>
      </c>
      <c r="K480" s="329"/>
      <c r="L480" s="318">
        <f t="shared" si="167"/>
        <v>4</v>
      </c>
      <c r="M480" s="335"/>
      <c r="N480" s="314">
        <f t="shared" si="162"/>
        <v>4</v>
      </c>
      <c r="O480" s="329"/>
      <c r="P480" s="318">
        <f t="shared" si="163"/>
        <v>4</v>
      </c>
      <c r="Q480" s="329"/>
      <c r="R480" s="318">
        <f t="shared" si="173"/>
        <v>4</v>
      </c>
      <c r="S480" s="329"/>
      <c r="T480" s="318">
        <f t="shared" si="169"/>
        <v>4</v>
      </c>
      <c r="U480" s="318"/>
      <c r="V480" s="318">
        <f t="shared" si="174"/>
        <v>4</v>
      </c>
      <c r="W480" s="329"/>
      <c r="X480" s="318">
        <f t="shared" si="171"/>
        <v>4</v>
      </c>
      <c r="Y480" s="335"/>
      <c r="Z480" s="318">
        <f t="shared" si="172"/>
        <v>4</v>
      </c>
      <c r="AA480" s="329"/>
      <c r="AB480" s="318">
        <f t="shared" si="165"/>
        <v>4</v>
      </c>
      <c r="AC480" s="314">
        <f t="shared" si="166"/>
        <v>100</v>
      </c>
      <c r="AD480" s="402"/>
    </row>
    <row r="481" spans="1:30" s="7" customFormat="1">
      <c r="A481" s="501"/>
      <c r="B481" s="499" t="s">
        <v>991</v>
      </c>
      <c r="C481" s="501" t="s">
        <v>66</v>
      </c>
      <c r="D481" s="335">
        <v>1</v>
      </c>
      <c r="E481" s="561">
        <v>1</v>
      </c>
      <c r="F481" s="314">
        <f t="shared" si="159"/>
        <v>1</v>
      </c>
      <c r="G481" s="329"/>
      <c r="H481" s="314">
        <f t="shared" si="160"/>
        <v>1</v>
      </c>
      <c r="I481" s="329"/>
      <c r="J481" s="314">
        <f t="shared" si="161"/>
        <v>1</v>
      </c>
      <c r="K481" s="329"/>
      <c r="L481" s="318">
        <f t="shared" si="167"/>
        <v>1</v>
      </c>
      <c r="M481" s="335"/>
      <c r="N481" s="314">
        <f t="shared" si="162"/>
        <v>1</v>
      </c>
      <c r="O481" s="329"/>
      <c r="P481" s="318">
        <f t="shared" si="163"/>
        <v>1</v>
      </c>
      <c r="Q481" s="329"/>
      <c r="R481" s="318">
        <f t="shared" si="173"/>
        <v>1</v>
      </c>
      <c r="S481" s="329"/>
      <c r="T481" s="318">
        <f t="shared" si="169"/>
        <v>1</v>
      </c>
      <c r="U481" s="318"/>
      <c r="V481" s="318">
        <f t="shared" si="174"/>
        <v>1</v>
      </c>
      <c r="W481" s="329"/>
      <c r="X481" s="318">
        <f t="shared" si="171"/>
        <v>1</v>
      </c>
      <c r="Y481" s="335"/>
      <c r="Z481" s="318">
        <f t="shared" si="172"/>
        <v>1</v>
      </c>
      <c r="AA481" s="329"/>
      <c r="AB481" s="318">
        <f t="shared" si="165"/>
        <v>1</v>
      </c>
      <c r="AC481" s="314">
        <f t="shared" si="166"/>
        <v>100</v>
      </c>
      <c r="AD481" s="402"/>
    </row>
    <row r="482" spans="1:30" s="7" customFormat="1" ht="18.75" customHeight="1">
      <c r="A482" s="506" t="s">
        <v>401</v>
      </c>
      <c r="B482" s="503" t="str">
        <f>UPPER("Số trường đạt chuẩn quốc gia")</f>
        <v>SỐ TRƯỜNG ĐẠT CHUẨN QUỐC GIA</v>
      </c>
      <c r="C482" s="506" t="s">
        <v>66</v>
      </c>
      <c r="D482" s="335">
        <v>39</v>
      </c>
      <c r="E482" s="562">
        <v>36</v>
      </c>
      <c r="F482" s="314">
        <f t="shared" si="159"/>
        <v>36</v>
      </c>
      <c r="G482" s="329"/>
      <c r="H482" s="314">
        <f t="shared" si="160"/>
        <v>36</v>
      </c>
      <c r="I482" s="329"/>
      <c r="J482" s="314">
        <f t="shared" si="161"/>
        <v>36</v>
      </c>
      <c r="K482" s="329"/>
      <c r="L482" s="318">
        <f t="shared" si="167"/>
        <v>36</v>
      </c>
      <c r="M482" s="335"/>
      <c r="N482" s="314">
        <f t="shared" si="162"/>
        <v>36</v>
      </c>
      <c r="O482" s="329">
        <v>3</v>
      </c>
      <c r="P482" s="318">
        <f t="shared" si="163"/>
        <v>39</v>
      </c>
      <c r="Q482" s="329"/>
      <c r="R482" s="318">
        <f t="shared" si="173"/>
        <v>39</v>
      </c>
      <c r="S482" s="329"/>
      <c r="T482" s="318">
        <f t="shared" si="169"/>
        <v>39</v>
      </c>
      <c r="U482" s="318"/>
      <c r="V482" s="318">
        <f t="shared" si="174"/>
        <v>39</v>
      </c>
      <c r="W482" s="329"/>
      <c r="X482" s="318">
        <f t="shared" si="171"/>
        <v>39</v>
      </c>
      <c r="Y482" s="335"/>
      <c r="Z482" s="318">
        <f t="shared" si="172"/>
        <v>39</v>
      </c>
      <c r="AA482" s="329"/>
      <c r="AB482" s="318">
        <f t="shared" si="165"/>
        <v>39</v>
      </c>
      <c r="AC482" s="314">
        <f t="shared" si="166"/>
        <v>100</v>
      </c>
      <c r="AD482" s="402"/>
    </row>
    <row r="483" spans="1:30" ht="18.75" customHeight="1">
      <c r="A483" s="501"/>
      <c r="B483" s="563" t="s">
        <v>992</v>
      </c>
      <c r="C483" s="493" t="s">
        <v>993</v>
      </c>
      <c r="D483" s="331">
        <v>12</v>
      </c>
      <c r="E483" s="564">
        <v>12</v>
      </c>
      <c r="F483" s="314">
        <f t="shared" si="159"/>
        <v>12</v>
      </c>
      <c r="G483" s="330"/>
      <c r="H483" s="314">
        <f t="shared" si="160"/>
        <v>12</v>
      </c>
      <c r="I483" s="330"/>
      <c r="J483" s="314">
        <f t="shared" si="161"/>
        <v>12</v>
      </c>
      <c r="K483" s="330"/>
      <c r="L483" s="314">
        <f t="shared" si="167"/>
        <v>12</v>
      </c>
      <c r="M483" s="328"/>
      <c r="N483" s="314">
        <f t="shared" si="162"/>
        <v>12</v>
      </c>
      <c r="O483" s="330"/>
      <c r="P483" s="318">
        <f t="shared" si="163"/>
        <v>12</v>
      </c>
      <c r="Q483" s="329"/>
      <c r="R483" s="318">
        <f t="shared" si="173"/>
        <v>12</v>
      </c>
      <c r="S483" s="330"/>
      <c r="T483" s="314">
        <f t="shared" si="169"/>
        <v>12</v>
      </c>
      <c r="U483" s="314"/>
      <c r="V483" s="314">
        <f t="shared" si="174"/>
        <v>12</v>
      </c>
      <c r="W483" s="330"/>
      <c r="X483" s="314">
        <f t="shared" si="171"/>
        <v>12</v>
      </c>
      <c r="Y483" s="328"/>
      <c r="Z483" s="314">
        <f t="shared" si="172"/>
        <v>12</v>
      </c>
      <c r="AA483" s="330"/>
      <c r="AB483" s="318">
        <f t="shared" si="165"/>
        <v>12</v>
      </c>
      <c r="AC483" s="314">
        <f t="shared" si="166"/>
        <v>100</v>
      </c>
      <c r="AD483" s="399"/>
    </row>
    <row r="484" spans="1:30" ht="19.5" customHeight="1">
      <c r="A484" s="555"/>
      <c r="B484" s="563" t="s">
        <v>994</v>
      </c>
      <c r="C484" s="493" t="s">
        <v>993</v>
      </c>
      <c r="D484" s="331">
        <v>11</v>
      </c>
      <c r="E484" s="561">
        <v>9</v>
      </c>
      <c r="F484" s="314">
        <f t="shared" si="159"/>
        <v>9</v>
      </c>
      <c r="G484" s="330"/>
      <c r="H484" s="314">
        <f t="shared" si="160"/>
        <v>9</v>
      </c>
      <c r="I484" s="330"/>
      <c r="J484" s="314">
        <f t="shared" si="161"/>
        <v>9</v>
      </c>
      <c r="K484" s="330"/>
      <c r="L484" s="314">
        <f t="shared" si="167"/>
        <v>9</v>
      </c>
      <c r="M484" s="328"/>
      <c r="N484" s="314">
        <f t="shared" si="162"/>
        <v>9</v>
      </c>
      <c r="O484" s="330">
        <v>2</v>
      </c>
      <c r="P484" s="318">
        <f t="shared" si="163"/>
        <v>11</v>
      </c>
      <c r="Q484" s="329"/>
      <c r="R484" s="318">
        <f t="shared" si="173"/>
        <v>11</v>
      </c>
      <c r="S484" s="330"/>
      <c r="T484" s="314">
        <f t="shared" si="169"/>
        <v>11</v>
      </c>
      <c r="U484" s="314"/>
      <c r="V484" s="314">
        <f t="shared" si="174"/>
        <v>11</v>
      </c>
      <c r="W484" s="330"/>
      <c r="X484" s="314">
        <f t="shared" si="171"/>
        <v>11</v>
      </c>
      <c r="Y484" s="328"/>
      <c r="Z484" s="314">
        <f t="shared" si="172"/>
        <v>11</v>
      </c>
      <c r="AA484" s="330"/>
      <c r="AB484" s="318">
        <f t="shared" si="165"/>
        <v>11</v>
      </c>
      <c r="AC484" s="314">
        <f t="shared" si="166"/>
        <v>100</v>
      </c>
      <c r="AD484" s="399"/>
    </row>
    <row r="485" spans="1:30" ht="18.75" customHeight="1">
      <c r="A485" s="555"/>
      <c r="B485" s="563" t="s">
        <v>995</v>
      </c>
      <c r="C485" s="493" t="s">
        <v>993</v>
      </c>
      <c r="D485" s="331">
        <v>12</v>
      </c>
      <c r="E485" s="561">
        <v>12</v>
      </c>
      <c r="F485" s="314">
        <f t="shared" si="159"/>
        <v>12</v>
      </c>
      <c r="G485" s="330"/>
      <c r="H485" s="314">
        <f t="shared" si="160"/>
        <v>12</v>
      </c>
      <c r="I485" s="330"/>
      <c r="J485" s="314">
        <f t="shared" si="161"/>
        <v>12</v>
      </c>
      <c r="K485" s="330"/>
      <c r="L485" s="314">
        <f t="shared" si="167"/>
        <v>12</v>
      </c>
      <c r="M485" s="328"/>
      <c r="N485" s="314">
        <f t="shared" si="162"/>
        <v>12</v>
      </c>
      <c r="O485" s="330"/>
      <c r="P485" s="318">
        <f t="shared" si="163"/>
        <v>12</v>
      </c>
      <c r="Q485" s="329"/>
      <c r="R485" s="318">
        <f t="shared" si="173"/>
        <v>12</v>
      </c>
      <c r="S485" s="330"/>
      <c r="T485" s="314">
        <f t="shared" si="169"/>
        <v>12</v>
      </c>
      <c r="U485" s="314"/>
      <c r="V485" s="314">
        <f t="shared" si="174"/>
        <v>12</v>
      </c>
      <c r="W485" s="330"/>
      <c r="X485" s="314">
        <f t="shared" si="171"/>
        <v>12</v>
      </c>
      <c r="Y485" s="328"/>
      <c r="Z485" s="314">
        <f t="shared" si="172"/>
        <v>12</v>
      </c>
      <c r="AA485" s="330"/>
      <c r="AB485" s="318">
        <f t="shared" si="165"/>
        <v>12</v>
      </c>
      <c r="AC485" s="314">
        <f t="shared" si="166"/>
        <v>100</v>
      </c>
      <c r="AD485" s="399"/>
    </row>
    <row r="486" spans="1:30" ht="18.75" customHeight="1">
      <c r="A486" s="555"/>
      <c r="B486" s="563" t="s">
        <v>996</v>
      </c>
      <c r="C486" s="493" t="s">
        <v>993</v>
      </c>
      <c r="D486" s="331">
        <v>4</v>
      </c>
      <c r="E486" s="561">
        <v>3</v>
      </c>
      <c r="F486" s="314">
        <f t="shared" si="159"/>
        <v>3</v>
      </c>
      <c r="G486" s="330"/>
      <c r="H486" s="314">
        <f t="shared" si="160"/>
        <v>3</v>
      </c>
      <c r="I486" s="330"/>
      <c r="J486" s="314">
        <f t="shared" si="161"/>
        <v>3</v>
      </c>
      <c r="K486" s="330"/>
      <c r="L486" s="314">
        <f t="shared" si="167"/>
        <v>3</v>
      </c>
      <c r="M486" s="328"/>
      <c r="N486" s="314">
        <f t="shared" si="162"/>
        <v>3</v>
      </c>
      <c r="O486" s="330">
        <v>1</v>
      </c>
      <c r="P486" s="318">
        <f t="shared" si="163"/>
        <v>4</v>
      </c>
      <c r="Q486" s="329"/>
      <c r="R486" s="318">
        <f t="shared" si="173"/>
        <v>4</v>
      </c>
      <c r="S486" s="330"/>
      <c r="T486" s="314">
        <f t="shared" si="169"/>
        <v>4</v>
      </c>
      <c r="U486" s="314"/>
      <c r="V486" s="314">
        <f t="shared" si="174"/>
        <v>4</v>
      </c>
      <c r="W486" s="330"/>
      <c r="X486" s="314">
        <f t="shared" si="171"/>
        <v>4</v>
      </c>
      <c r="Y486" s="328"/>
      <c r="Z486" s="314">
        <f t="shared" si="172"/>
        <v>4</v>
      </c>
      <c r="AA486" s="330"/>
      <c r="AB486" s="318">
        <f t="shared" si="165"/>
        <v>4</v>
      </c>
      <c r="AC486" s="314">
        <f t="shared" si="166"/>
        <v>100</v>
      </c>
      <c r="AD486" s="399"/>
    </row>
    <row r="487" spans="1:30" ht="18.75" customHeight="1">
      <c r="A487" s="555"/>
      <c r="B487" s="499" t="s">
        <v>997</v>
      </c>
      <c r="C487" s="493" t="s">
        <v>24</v>
      </c>
      <c r="D487" s="331">
        <v>100</v>
      </c>
      <c r="E487" s="370">
        <v>92</v>
      </c>
      <c r="F487" s="314">
        <f t="shared" si="159"/>
        <v>92</v>
      </c>
      <c r="G487" s="330"/>
      <c r="H487" s="314">
        <f t="shared" si="160"/>
        <v>92</v>
      </c>
      <c r="I487" s="330"/>
      <c r="J487" s="314">
        <f t="shared" si="161"/>
        <v>92</v>
      </c>
      <c r="K487" s="330"/>
      <c r="L487" s="314">
        <f t="shared" si="167"/>
        <v>92</v>
      </c>
      <c r="M487" s="328"/>
      <c r="N487" s="314">
        <f t="shared" si="162"/>
        <v>92</v>
      </c>
      <c r="O487" s="330">
        <v>100</v>
      </c>
      <c r="P487" s="318">
        <f t="shared" si="163"/>
        <v>192</v>
      </c>
      <c r="Q487" s="329"/>
      <c r="R487" s="318">
        <f t="shared" si="173"/>
        <v>192</v>
      </c>
      <c r="S487" s="330"/>
      <c r="T487" s="314">
        <f t="shared" si="169"/>
        <v>192</v>
      </c>
      <c r="U487" s="314"/>
      <c r="V487" s="314">
        <v>100</v>
      </c>
      <c r="W487" s="330"/>
      <c r="X487" s="314">
        <f t="shared" si="171"/>
        <v>100</v>
      </c>
      <c r="Y487" s="328"/>
      <c r="Z487" s="314">
        <f t="shared" si="172"/>
        <v>100</v>
      </c>
      <c r="AA487" s="330"/>
      <c r="AB487" s="318">
        <f t="shared" si="165"/>
        <v>100</v>
      </c>
      <c r="AC487" s="314">
        <f t="shared" si="166"/>
        <v>100</v>
      </c>
      <c r="AD487" s="399"/>
    </row>
    <row r="488" spans="1:30" ht="18.75" customHeight="1">
      <c r="A488" s="555"/>
      <c r="B488" s="565" t="s">
        <v>489</v>
      </c>
      <c r="C488" s="496" t="s">
        <v>66</v>
      </c>
      <c r="D488" s="331">
        <v>3</v>
      </c>
      <c r="E488" s="566">
        <v>0</v>
      </c>
      <c r="F488" s="314">
        <f t="shared" si="159"/>
        <v>0</v>
      </c>
      <c r="G488" s="330"/>
      <c r="H488" s="314">
        <f t="shared" si="160"/>
        <v>0</v>
      </c>
      <c r="I488" s="330"/>
      <c r="J488" s="314">
        <f t="shared" si="161"/>
        <v>0</v>
      </c>
      <c r="K488" s="330"/>
      <c r="L488" s="314">
        <f t="shared" si="167"/>
        <v>0</v>
      </c>
      <c r="M488" s="328"/>
      <c r="N488" s="314">
        <f t="shared" si="162"/>
        <v>0</v>
      </c>
      <c r="O488" s="330"/>
      <c r="P488" s="314">
        <f t="shared" si="163"/>
        <v>0</v>
      </c>
      <c r="Q488" s="330"/>
      <c r="R488" s="314">
        <f t="shared" si="173"/>
        <v>0</v>
      </c>
      <c r="S488" s="330"/>
      <c r="T488" s="314">
        <f t="shared" si="169"/>
        <v>0</v>
      </c>
      <c r="U488" s="314"/>
      <c r="V488" s="314">
        <f t="shared" si="174"/>
        <v>0</v>
      </c>
      <c r="W488" s="330"/>
      <c r="X488" s="314">
        <f t="shared" si="171"/>
        <v>0</v>
      </c>
      <c r="Y488" s="328"/>
      <c r="Z488" s="314">
        <f t="shared" si="172"/>
        <v>0</v>
      </c>
      <c r="AA488" s="330"/>
      <c r="AB488" s="314">
        <f t="shared" si="165"/>
        <v>0</v>
      </c>
      <c r="AC488" s="314">
        <f t="shared" si="166"/>
        <v>0</v>
      </c>
      <c r="AD488" s="399"/>
    </row>
    <row r="489" spans="1:30">
      <c r="A489" s="501"/>
      <c r="B489" s="499" t="s">
        <v>998</v>
      </c>
      <c r="C489" s="493" t="s">
        <v>24</v>
      </c>
      <c r="D489" s="335">
        <v>100</v>
      </c>
      <c r="E489" s="566">
        <v>100</v>
      </c>
      <c r="F489" s="314">
        <f t="shared" ref="F489:F546" si="175">IF(LEN(C489)=0," ",E489)</f>
        <v>100</v>
      </c>
      <c r="G489" s="330"/>
      <c r="H489" s="314">
        <f t="shared" si="160"/>
        <v>100</v>
      </c>
      <c r="I489" s="330"/>
      <c r="J489" s="314">
        <f t="shared" si="161"/>
        <v>100</v>
      </c>
      <c r="K489" s="330"/>
      <c r="L489" s="314">
        <f t="shared" si="167"/>
        <v>100</v>
      </c>
      <c r="M489" s="328"/>
      <c r="N489" s="314">
        <f t="shared" si="162"/>
        <v>100</v>
      </c>
      <c r="O489" s="330"/>
      <c r="P489" s="318">
        <f t="shared" si="163"/>
        <v>100</v>
      </c>
      <c r="Q489" s="329"/>
      <c r="R489" s="318">
        <f t="shared" si="173"/>
        <v>100</v>
      </c>
      <c r="S489" s="330"/>
      <c r="T489" s="314">
        <f t="shared" si="169"/>
        <v>100</v>
      </c>
      <c r="U489" s="314"/>
      <c r="V489" s="314">
        <f t="shared" si="174"/>
        <v>100</v>
      </c>
      <c r="W489" s="330"/>
      <c r="X489" s="314">
        <f t="shared" si="171"/>
        <v>100</v>
      </c>
      <c r="Y489" s="328"/>
      <c r="Z489" s="314">
        <f t="shared" si="172"/>
        <v>100</v>
      </c>
      <c r="AA489" s="330"/>
      <c r="AB489" s="318">
        <f t="shared" si="165"/>
        <v>100</v>
      </c>
      <c r="AC489" s="314">
        <f t="shared" si="166"/>
        <v>100</v>
      </c>
      <c r="AD489" s="399"/>
    </row>
    <row r="490" spans="1:30">
      <c r="A490" s="555"/>
      <c r="B490" s="499" t="s">
        <v>492</v>
      </c>
      <c r="C490" s="493" t="s">
        <v>24</v>
      </c>
      <c r="D490" s="335">
        <v>100</v>
      </c>
      <c r="E490" s="566">
        <v>81.819999999999993</v>
      </c>
      <c r="F490" s="314">
        <f t="shared" si="175"/>
        <v>81.819999999999993</v>
      </c>
      <c r="G490" s="330"/>
      <c r="H490" s="314">
        <f t="shared" si="160"/>
        <v>81.819999999999993</v>
      </c>
      <c r="I490" s="330"/>
      <c r="J490" s="314">
        <f t="shared" si="161"/>
        <v>81.819999999999993</v>
      </c>
      <c r="K490" s="330"/>
      <c r="L490" s="314">
        <f t="shared" si="167"/>
        <v>81.819999999999993</v>
      </c>
      <c r="M490" s="328"/>
      <c r="N490" s="314">
        <f t="shared" si="162"/>
        <v>81.819999999999993</v>
      </c>
      <c r="O490" s="330">
        <f>100-81.82</f>
        <v>18.180000000000007</v>
      </c>
      <c r="P490" s="318">
        <f t="shared" ref="P490:P547" si="176">IF(LEN($C490)=0," ",N490+O490)</f>
        <v>100</v>
      </c>
      <c r="Q490" s="330"/>
      <c r="R490" s="318">
        <f t="shared" si="173"/>
        <v>100</v>
      </c>
      <c r="S490" s="330"/>
      <c r="T490" s="314">
        <f t="shared" si="169"/>
        <v>100</v>
      </c>
      <c r="U490" s="314"/>
      <c r="V490" s="314">
        <f t="shared" si="174"/>
        <v>100</v>
      </c>
      <c r="W490" s="330"/>
      <c r="X490" s="314">
        <f t="shared" si="171"/>
        <v>100</v>
      </c>
      <c r="Y490" s="328"/>
      <c r="Z490" s="314">
        <f t="shared" si="172"/>
        <v>100</v>
      </c>
      <c r="AA490" s="330"/>
      <c r="AB490" s="318">
        <f t="shared" si="165"/>
        <v>100</v>
      </c>
      <c r="AC490" s="314">
        <f t="shared" si="166"/>
        <v>100</v>
      </c>
      <c r="AD490" s="399"/>
    </row>
    <row r="491" spans="1:30">
      <c r="A491" s="555"/>
      <c r="B491" s="499" t="s">
        <v>999</v>
      </c>
      <c r="C491" s="493" t="s">
        <v>24</v>
      </c>
      <c r="D491" s="335">
        <v>100</v>
      </c>
      <c r="E491" s="566">
        <v>100</v>
      </c>
      <c r="F491" s="314">
        <f t="shared" si="175"/>
        <v>100</v>
      </c>
      <c r="G491" s="330"/>
      <c r="H491" s="314">
        <f t="shared" ref="H491:H548" si="177">IF(LEN(C491)=0," ",F491+G491)</f>
        <v>100</v>
      </c>
      <c r="I491" s="330"/>
      <c r="J491" s="314">
        <f t="shared" ref="J491:J548" si="178">IF(LEN($C491)=0," ",H491+I491)</f>
        <v>100</v>
      </c>
      <c r="K491" s="330"/>
      <c r="L491" s="314">
        <f t="shared" si="167"/>
        <v>100</v>
      </c>
      <c r="M491" s="328"/>
      <c r="N491" s="314">
        <f t="shared" ref="N491:N548" si="179">IF(LEN($C491)=0," ",L491+M491)</f>
        <v>100</v>
      </c>
      <c r="O491" s="330"/>
      <c r="P491" s="318">
        <f t="shared" si="176"/>
        <v>100</v>
      </c>
      <c r="Q491" s="329"/>
      <c r="R491" s="318">
        <f t="shared" si="173"/>
        <v>100</v>
      </c>
      <c r="S491" s="330"/>
      <c r="T491" s="314">
        <f t="shared" si="169"/>
        <v>100</v>
      </c>
      <c r="U491" s="314"/>
      <c r="V491" s="314">
        <f t="shared" si="174"/>
        <v>100</v>
      </c>
      <c r="W491" s="330"/>
      <c r="X491" s="314">
        <f t="shared" si="171"/>
        <v>100</v>
      </c>
      <c r="Y491" s="328"/>
      <c r="Z491" s="314">
        <f t="shared" si="172"/>
        <v>100</v>
      </c>
      <c r="AA491" s="330"/>
      <c r="AB491" s="318">
        <f t="shared" si="165"/>
        <v>100</v>
      </c>
      <c r="AC491" s="314">
        <f t="shared" si="166"/>
        <v>100</v>
      </c>
      <c r="AD491" s="399"/>
    </row>
    <row r="492" spans="1:30" ht="18.75" customHeight="1">
      <c r="A492" s="555"/>
      <c r="B492" s="499" t="s">
        <v>887</v>
      </c>
      <c r="C492" s="493" t="s">
        <v>24</v>
      </c>
      <c r="D492" s="335">
        <v>100</v>
      </c>
      <c r="E492" s="566">
        <v>75</v>
      </c>
      <c r="F492" s="314">
        <f t="shared" si="175"/>
        <v>75</v>
      </c>
      <c r="G492" s="330"/>
      <c r="H492" s="314">
        <f t="shared" si="177"/>
        <v>75</v>
      </c>
      <c r="I492" s="330"/>
      <c r="J492" s="314">
        <f t="shared" si="178"/>
        <v>75</v>
      </c>
      <c r="K492" s="330"/>
      <c r="L492" s="314">
        <f t="shared" si="167"/>
        <v>75</v>
      </c>
      <c r="M492" s="328"/>
      <c r="N492" s="314">
        <f t="shared" si="179"/>
        <v>75</v>
      </c>
      <c r="O492" s="330">
        <v>25</v>
      </c>
      <c r="P492" s="318">
        <f t="shared" si="176"/>
        <v>100</v>
      </c>
      <c r="Q492" s="330"/>
      <c r="R492" s="318">
        <f t="shared" si="173"/>
        <v>100</v>
      </c>
      <c r="S492" s="330"/>
      <c r="T492" s="314">
        <f t="shared" si="169"/>
        <v>100</v>
      </c>
      <c r="U492" s="314"/>
      <c r="V492" s="314">
        <f t="shared" si="174"/>
        <v>100</v>
      </c>
      <c r="W492" s="330"/>
      <c r="X492" s="314">
        <f t="shared" si="171"/>
        <v>100</v>
      </c>
      <c r="Y492" s="328"/>
      <c r="Z492" s="314">
        <f t="shared" si="172"/>
        <v>100</v>
      </c>
      <c r="AA492" s="330"/>
      <c r="AB492" s="318">
        <f t="shared" si="165"/>
        <v>100</v>
      </c>
      <c r="AC492" s="314">
        <f t="shared" si="166"/>
        <v>100</v>
      </c>
      <c r="AD492" s="399"/>
    </row>
    <row r="493" spans="1:30" s="421" customFormat="1" ht="19.5">
      <c r="A493" s="506" t="s">
        <v>452</v>
      </c>
      <c r="B493" s="503" t="str">
        <f>UPPER("Tổng số phòng học")</f>
        <v>TỔNG SỐ PHÒNG HỌC</v>
      </c>
      <c r="C493" s="506" t="s">
        <v>273</v>
      </c>
      <c r="D493" s="329">
        <v>1004</v>
      </c>
      <c r="E493" s="371">
        <v>1005</v>
      </c>
      <c r="F493" s="314">
        <f t="shared" si="175"/>
        <v>1005</v>
      </c>
      <c r="G493" s="329"/>
      <c r="H493" s="314">
        <f t="shared" si="177"/>
        <v>1005</v>
      </c>
      <c r="I493" s="329">
        <v>-1</v>
      </c>
      <c r="J493" s="314">
        <f t="shared" si="178"/>
        <v>1004</v>
      </c>
      <c r="K493" s="329"/>
      <c r="L493" s="318">
        <f t="shared" si="167"/>
        <v>1004</v>
      </c>
      <c r="M493" s="335"/>
      <c r="N493" s="314">
        <f t="shared" si="179"/>
        <v>1004</v>
      </c>
      <c r="O493" s="329">
        <f>990-1004</f>
        <v>-14</v>
      </c>
      <c r="P493" s="318">
        <f t="shared" si="176"/>
        <v>990</v>
      </c>
      <c r="Q493" s="329"/>
      <c r="R493" s="318">
        <f>P493</f>
        <v>990</v>
      </c>
      <c r="S493" s="329"/>
      <c r="T493" s="318">
        <f t="shared" si="169"/>
        <v>990</v>
      </c>
      <c r="U493" s="318"/>
      <c r="V493" s="318">
        <f t="shared" si="174"/>
        <v>990</v>
      </c>
      <c r="W493" s="329"/>
      <c r="X493" s="318">
        <f t="shared" si="171"/>
        <v>990</v>
      </c>
      <c r="Y493" s="335"/>
      <c r="Z493" s="318">
        <f t="shared" si="172"/>
        <v>990</v>
      </c>
      <c r="AA493" s="329"/>
      <c r="AB493" s="318">
        <f t="shared" ref="AB493:AB500" si="180">IF(LEN($C493)=0," ",Z493+AA493)</f>
        <v>990</v>
      </c>
      <c r="AC493" s="314">
        <f t="shared" si="166"/>
        <v>98.605577689243034</v>
      </c>
      <c r="AD493" s="420"/>
    </row>
    <row r="494" spans="1:30">
      <c r="A494" s="555"/>
      <c r="B494" s="533" t="s">
        <v>737</v>
      </c>
      <c r="C494" s="555" t="s">
        <v>24</v>
      </c>
      <c r="D494" s="567">
        <v>100</v>
      </c>
      <c r="E494" s="372">
        <v>100</v>
      </c>
      <c r="F494" s="314">
        <f t="shared" si="175"/>
        <v>100</v>
      </c>
      <c r="G494" s="330"/>
      <c r="H494" s="314">
        <f t="shared" si="177"/>
        <v>100</v>
      </c>
      <c r="I494" s="330"/>
      <c r="J494" s="314">
        <f t="shared" si="178"/>
        <v>100</v>
      </c>
      <c r="K494" s="330"/>
      <c r="L494" s="314">
        <f t="shared" si="167"/>
        <v>100</v>
      </c>
      <c r="M494" s="328"/>
      <c r="N494" s="314">
        <f t="shared" si="179"/>
        <v>100</v>
      </c>
      <c r="O494" s="330"/>
      <c r="P494" s="318">
        <f t="shared" si="176"/>
        <v>100</v>
      </c>
      <c r="Q494" s="330"/>
      <c r="R494" s="318">
        <f>P494</f>
        <v>100</v>
      </c>
      <c r="S494" s="330"/>
      <c r="T494" s="314">
        <f t="shared" si="169"/>
        <v>100</v>
      </c>
      <c r="U494" s="314"/>
      <c r="V494" s="314">
        <f t="shared" si="174"/>
        <v>100</v>
      </c>
      <c r="W494" s="330"/>
      <c r="X494" s="314">
        <f t="shared" si="171"/>
        <v>100</v>
      </c>
      <c r="Y494" s="328"/>
      <c r="Z494" s="314">
        <f t="shared" si="172"/>
        <v>100</v>
      </c>
      <c r="AA494" s="330"/>
      <c r="AB494" s="318">
        <f t="shared" si="180"/>
        <v>100</v>
      </c>
      <c r="AC494" s="314">
        <f t="shared" si="166"/>
        <v>100</v>
      </c>
      <c r="AD494" s="399"/>
    </row>
    <row r="495" spans="1:30" s="412" customFormat="1">
      <c r="A495" s="501"/>
      <c r="B495" s="557" t="s">
        <v>496</v>
      </c>
      <c r="C495" s="501" t="s">
        <v>273</v>
      </c>
      <c r="D495" s="335">
        <v>251</v>
      </c>
      <c r="E495" s="371">
        <v>251</v>
      </c>
      <c r="F495" s="314">
        <f t="shared" si="175"/>
        <v>251</v>
      </c>
      <c r="G495" s="329"/>
      <c r="H495" s="314">
        <f t="shared" si="177"/>
        <v>251</v>
      </c>
      <c r="I495" s="329"/>
      <c r="J495" s="314">
        <f t="shared" si="178"/>
        <v>251</v>
      </c>
      <c r="K495" s="329"/>
      <c r="L495" s="318">
        <f t="shared" si="167"/>
        <v>251</v>
      </c>
      <c r="M495" s="335"/>
      <c r="N495" s="314">
        <f t="shared" si="179"/>
        <v>251</v>
      </c>
      <c r="O495" s="329"/>
      <c r="P495" s="318">
        <f t="shared" si="176"/>
        <v>251</v>
      </c>
      <c r="Q495" s="329"/>
      <c r="R495" s="318">
        <f t="shared" si="173"/>
        <v>251</v>
      </c>
      <c r="S495" s="329"/>
      <c r="T495" s="318">
        <f t="shared" si="169"/>
        <v>251</v>
      </c>
      <c r="U495" s="318"/>
      <c r="V495" s="318">
        <f t="shared" si="174"/>
        <v>251</v>
      </c>
      <c r="W495" s="329"/>
      <c r="X495" s="318">
        <f t="shared" si="171"/>
        <v>251</v>
      </c>
      <c r="Y495" s="335"/>
      <c r="Z495" s="318">
        <f t="shared" si="172"/>
        <v>251</v>
      </c>
      <c r="AA495" s="329"/>
      <c r="AB495" s="318">
        <f t="shared" si="180"/>
        <v>251</v>
      </c>
      <c r="AC495" s="314">
        <f t="shared" si="166"/>
        <v>100</v>
      </c>
      <c r="AD495" s="411"/>
    </row>
    <row r="496" spans="1:30">
      <c r="A496" s="555"/>
      <c r="B496" s="533" t="s">
        <v>737</v>
      </c>
      <c r="C496" s="555" t="s">
        <v>24</v>
      </c>
      <c r="D496" s="334">
        <v>100</v>
      </c>
      <c r="E496" s="373">
        <v>100</v>
      </c>
      <c r="F496" s="314">
        <f t="shared" si="175"/>
        <v>100</v>
      </c>
      <c r="G496" s="330"/>
      <c r="H496" s="314">
        <f t="shared" si="177"/>
        <v>100</v>
      </c>
      <c r="I496" s="330"/>
      <c r="J496" s="314">
        <f t="shared" si="178"/>
        <v>100</v>
      </c>
      <c r="K496" s="330"/>
      <c r="L496" s="314">
        <f t="shared" si="167"/>
        <v>100</v>
      </c>
      <c r="M496" s="328"/>
      <c r="N496" s="314">
        <f t="shared" si="179"/>
        <v>100</v>
      </c>
      <c r="O496" s="330"/>
      <c r="P496" s="318">
        <f t="shared" si="176"/>
        <v>100</v>
      </c>
      <c r="Q496" s="329"/>
      <c r="R496" s="318">
        <f t="shared" si="173"/>
        <v>100</v>
      </c>
      <c r="S496" s="330"/>
      <c r="T496" s="314">
        <f t="shared" si="169"/>
        <v>100</v>
      </c>
      <c r="U496" s="314"/>
      <c r="V496" s="314">
        <f t="shared" si="174"/>
        <v>100</v>
      </c>
      <c r="W496" s="330"/>
      <c r="X496" s="314">
        <f t="shared" si="171"/>
        <v>100</v>
      </c>
      <c r="Y496" s="328"/>
      <c r="Z496" s="314">
        <f t="shared" si="172"/>
        <v>100</v>
      </c>
      <c r="AA496" s="330"/>
      <c r="AB496" s="318">
        <f t="shared" si="180"/>
        <v>100</v>
      </c>
      <c r="AC496" s="314">
        <f t="shared" si="166"/>
        <v>100</v>
      </c>
      <c r="AD496" s="399"/>
    </row>
    <row r="497" spans="1:30" s="412" customFormat="1">
      <c r="A497" s="501"/>
      <c r="B497" s="557" t="s">
        <v>497</v>
      </c>
      <c r="C497" s="501" t="s">
        <v>273</v>
      </c>
      <c r="D497" s="335">
        <v>432</v>
      </c>
      <c r="E497" s="371">
        <v>432</v>
      </c>
      <c r="F497" s="314">
        <f t="shared" si="175"/>
        <v>432</v>
      </c>
      <c r="G497" s="329"/>
      <c r="H497" s="314">
        <f t="shared" si="177"/>
        <v>432</v>
      </c>
      <c r="I497" s="329"/>
      <c r="J497" s="314">
        <f t="shared" si="178"/>
        <v>432</v>
      </c>
      <c r="K497" s="329"/>
      <c r="L497" s="318">
        <f t="shared" si="167"/>
        <v>432</v>
      </c>
      <c r="M497" s="335"/>
      <c r="N497" s="314">
        <f t="shared" si="179"/>
        <v>432</v>
      </c>
      <c r="O497" s="329">
        <f>419-432</f>
        <v>-13</v>
      </c>
      <c r="P497" s="318">
        <f t="shared" si="176"/>
        <v>419</v>
      </c>
      <c r="Q497" s="329"/>
      <c r="R497" s="318">
        <f t="shared" si="173"/>
        <v>419</v>
      </c>
      <c r="S497" s="329"/>
      <c r="T497" s="318">
        <f t="shared" si="169"/>
        <v>419</v>
      </c>
      <c r="U497" s="318"/>
      <c r="V497" s="318">
        <f t="shared" si="174"/>
        <v>419</v>
      </c>
      <c r="W497" s="329"/>
      <c r="X497" s="318">
        <f t="shared" si="171"/>
        <v>419</v>
      </c>
      <c r="Y497" s="335"/>
      <c r="Z497" s="318">
        <f t="shared" si="172"/>
        <v>419</v>
      </c>
      <c r="AA497" s="329"/>
      <c r="AB497" s="318">
        <f t="shared" si="180"/>
        <v>419</v>
      </c>
      <c r="AC497" s="314">
        <f t="shared" ref="AC497:AC564" si="181">+AB497/D497*100</f>
        <v>96.990740740740748</v>
      </c>
      <c r="AD497" s="411"/>
    </row>
    <row r="498" spans="1:30">
      <c r="A498" s="555"/>
      <c r="B498" s="533" t="s">
        <v>737</v>
      </c>
      <c r="C498" s="555" t="s">
        <v>24</v>
      </c>
      <c r="D498" s="334">
        <v>100</v>
      </c>
      <c r="E498" s="373">
        <v>100</v>
      </c>
      <c r="F498" s="314">
        <f t="shared" si="175"/>
        <v>100</v>
      </c>
      <c r="G498" s="330"/>
      <c r="H498" s="314">
        <f t="shared" si="177"/>
        <v>100</v>
      </c>
      <c r="I498" s="330"/>
      <c r="J498" s="314">
        <f t="shared" si="178"/>
        <v>100</v>
      </c>
      <c r="K498" s="330"/>
      <c r="L498" s="314">
        <f t="shared" si="167"/>
        <v>100</v>
      </c>
      <c r="M498" s="328"/>
      <c r="N498" s="314">
        <f t="shared" si="179"/>
        <v>100</v>
      </c>
      <c r="O498" s="330"/>
      <c r="P498" s="318">
        <f t="shared" si="176"/>
        <v>100</v>
      </c>
      <c r="Q498" s="329"/>
      <c r="R498" s="318">
        <f t="shared" si="173"/>
        <v>100</v>
      </c>
      <c r="S498" s="330"/>
      <c r="T498" s="314">
        <f t="shared" si="169"/>
        <v>100</v>
      </c>
      <c r="U498" s="314"/>
      <c r="V498" s="314">
        <f t="shared" si="174"/>
        <v>100</v>
      </c>
      <c r="W498" s="330"/>
      <c r="X498" s="314">
        <f t="shared" si="171"/>
        <v>100</v>
      </c>
      <c r="Y498" s="328"/>
      <c r="Z498" s="314">
        <f t="shared" si="172"/>
        <v>100</v>
      </c>
      <c r="AA498" s="330"/>
      <c r="AB498" s="318">
        <f t="shared" si="180"/>
        <v>100</v>
      </c>
      <c r="AC498" s="314">
        <f t="shared" si="181"/>
        <v>100</v>
      </c>
      <c r="AD498" s="399"/>
    </row>
    <row r="499" spans="1:30" s="412" customFormat="1">
      <c r="A499" s="501"/>
      <c r="B499" s="557" t="s">
        <v>498</v>
      </c>
      <c r="C499" s="501" t="s">
        <v>273</v>
      </c>
      <c r="D499" s="335">
        <v>245</v>
      </c>
      <c r="E499" s="335">
        <v>245</v>
      </c>
      <c r="F499" s="314">
        <f t="shared" si="175"/>
        <v>245</v>
      </c>
      <c r="G499" s="329"/>
      <c r="H499" s="314">
        <f t="shared" si="177"/>
        <v>245</v>
      </c>
      <c r="I499" s="329"/>
      <c r="J499" s="314">
        <f t="shared" si="178"/>
        <v>245</v>
      </c>
      <c r="K499" s="329"/>
      <c r="L499" s="318">
        <f t="shared" si="167"/>
        <v>245</v>
      </c>
      <c r="M499" s="335"/>
      <c r="N499" s="314">
        <f t="shared" si="179"/>
        <v>245</v>
      </c>
      <c r="O499" s="329"/>
      <c r="P499" s="318">
        <f t="shared" si="176"/>
        <v>245</v>
      </c>
      <c r="Q499" s="329"/>
      <c r="R499" s="318">
        <f t="shared" si="173"/>
        <v>245</v>
      </c>
      <c r="S499" s="329"/>
      <c r="T499" s="318">
        <f t="shared" si="169"/>
        <v>245</v>
      </c>
      <c r="U499" s="318"/>
      <c r="V499" s="318">
        <f t="shared" si="174"/>
        <v>245</v>
      </c>
      <c r="W499" s="329"/>
      <c r="X499" s="318">
        <f t="shared" si="171"/>
        <v>245</v>
      </c>
      <c r="Y499" s="335"/>
      <c r="Z499" s="318">
        <f t="shared" si="172"/>
        <v>245</v>
      </c>
      <c r="AA499" s="329"/>
      <c r="AB499" s="318">
        <f t="shared" si="180"/>
        <v>245</v>
      </c>
      <c r="AC499" s="314">
        <f t="shared" si="181"/>
        <v>100</v>
      </c>
      <c r="AD499" s="411"/>
    </row>
    <row r="500" spans="1:30">
      <c r="A500" s="555"/>
      <c r="B500" s="533" t="s">
        <v>737</v>
      </c>
      <c r="C500" s="555" t="s">
        <v>24</v>
      </c>
      <c r="D500" s="335">
        <v>100</v>
      </c>
      <c r="E500" s="335">
        <v>100</v>
      </c>
      <c r="F500" s="314">
        <f t="shared" si="175"/>
        <v>100</v>
      </c>
      <c r="G500" s="330"/>
      <c r="H500" s="314">
        <f t="shared" si="177"/>
        <v>100</v>
      </c>
      <c r="I500" s="330"/>
      <c r="J500" s="314">
        <f t="shared" si="178"/>
        <v>100</v>
      </c>
      <c r="K500" s="330"/>
      <c r="L500" s="314">
        <f t="shared" si="167"/>
        <v>100</v>
      </c>
      <c r="M500" s="328"/>
      <c r="N500" s="314">
        <f t="shared" si="179"/>
        <v>100</v>
      </c>
      <c r="O500" s="330"/>
      <c r="P500" s="318">
        <f t="shared" si="176"/>
        <v>100</v>
      </c>
      <c r="Q500" s="329"/>
      <c r="R500" s="318">
        <f t="shared" si="173"/>
        <v>100</v>
      </c>
      <c r="S500" s="330"/>
      <c r="T500" s="314">
        <f t="shared" si="169"/>
        <v>100</v>
      </c>
      <c r="U500" s="314"/>
      <c r="V500" s="314">
        <f t="shared" si="174"/>
        <v>100</v>
      </c>
      <c r="W500" s="330"/>
      <c r="X500" s="314">
        <f t="shared" si="171"/>
        <v>100</v>
      </c>
      <c r="Y500" s="328"/>
      <c r="Z500" s="314">
        <f t="shared" si="172"/>
        <v>100</v>
      </c>
      <c r="AA500" s="330"/>
      <c r="AB500" s="318">
        <f t="shared" si="180"/>
        <v>100</v>
      </c>
      <c r="AC500" s="314">
        <f t="shared" si="181"/>
        <v>100</v>
      </c>
      <c r="AD500" s="399"/>
    </row>
    <row r="501" spans="1:30" s="412" customFormat="1">
      <c r="A501" s="501"/>
      <c r="B501" s="557" t="s">
        <v>499</v>
      </c>
      <c r="C501" s="501" t="s">
        <v>273</v>
      </c>
      <c r="D501" s="335">
        <v>69</v>
      </c>
      <c r="E501" s="335">
        <v>69</v>
      </c>
      <c r="F501" s="314">
        <f t="shared" si="175"/>
        <v>69</v>
      </c>
      <c r="G501" s="330"/>
      <c r="H501" s="314">
        <f t="shared" si="177"/>
        <v>69</v>
      </c>
      <c r="I501" s="330"/>
      <c r="J501" s="314">
        <f t="shared" si="178"/>
        <v>69</v>
      </c>
      <c r="K501" s="330"/>
      <c r="L501" s="314">
        <f t="shared" si="167"/>
        <v>69</v>
      </c>
      <c r="M501" s="328"/>
      <c r="N501" s="314">
        <f t="shared" si="179"/>
        <v>69</v>
      </c>
      <c r="O501" s="330">
        <v>-1</v>
      </c>
      <c r="P501" s="318">
        <f t="shared" si="176"/>
        <v>68</v>
      </c>
      <c r="Q501" s="330"/>
      <c r="R501" s="318">
        <f t="shared" si="173"/>
        <v>68</v>
      </c>
      <c r="S501" s="330"/>
      <c r="T501" s="314">
        <f t="shared" si="169"/>
        <v>68</v>
      </c>
      <c r="U501" s="314"/>
      <c r="V501" s="314">
        <f t="shared" si="174"/>
        <v>68</v>
      </c>
      <c r="W501" s="330"/>
      <c r="X501" s="314">
        <f t="shared" si="171"/>
        <v>68</v>
      </c>
      <c r="Y501" s="328"/>
      <c r="Z501" s="314">
        <f t="shared" si="172"/>
        <v>68</v>
      </c>
      <c r="AA501" s="330"/>
      <c r="AB501" s="318">
        <f t="shared" ref="AB501:AB555" si="182">IF(LEN($C501)=0," ",Z501+AA501)</f>
        <v>68</v>
      </c>
      <c r="AC501" s="314">
        <f t="shared" si="181"/>
        <v>98.550724637681171</v>
      </c>
      <c r="AD501" s="411"/>
    </row>
    <row r="502" spans="1:30">
      <c r="A502" s="555"/>
      <c r="B502" s="533" t="s">
        <v>737</v>
      </c>
      <c r="C502" s="555" t="s">
        <v>24</v>
      </c>
      <c r="D502" s="335">
        <v>100</v>
      </c>
      <c r="E502" s="335">
        <v>100</v>
      </c>
      <c r="F502" s="314">
        <f t="shared" si="175"/>
        <v>100</v>
      </c>
      <c r="G502" s="329"/>
      <c r="H502" s="314">
        <f t="shared" si="177"/>
        <v>100</v>
      </c>
      <c r="I502" s="329"/>
      <c r="J502" s="314">
        <f t="shared" si="178"/>
        <v>100</v>
      </c>
      <c r="K502" s="329"/>
      <c r="L502" s="318">
        <f t="shared" si="167"/>
        <v>100</v>
      </c>
      <c r="M502" s="335"/>
      <c r="N502" s="314">
        <f t="shared" si="179"/>
        <v>100</v>
      </c>
      <c r="O502" s="329"/>
      <c r="P502" s="318">
        <f t="shared" si="176"/>
        <v>100</v>
      </c>
      <c r="Q502" s="329"/>
      <c r="R502" s="318">
        <f t="shared" si="173"/>
        <v>100</v>
      </c>
      <c r="S502" s="329"/>
      <c r="T502" s="318">
        <f t="shared" si="169"/>
        <v>100</v>
      </c>
      <c r="U502" s="318"/>
      <c r="V502" s="318">
        <f t="shared" si="174"/>
        <v>100</v>
      </c>
      <c r="W502" s="329"/>
      <c r="X502" s="318">
        <f t="shared" si="171"/>
        <v>100</v>
      </c>
      <c r="Y502" s="335"/>
      <c r="Z502" s="318">
        <f t="shared" si="172"/>
        <v>100</v>
      </c>
      <c r="AA502" s="329"/>
      <c r="AB502" s="318">
        <f t="shared" si="182"/>
        <v>100</v>
      </c>
      <c r="AC502" s="314">
        <f t="shared" si="181"/>
        <v>100</v>
      </c>
      <c r="AD502" s="399"/>
    </row>
    <row r="503" spans="1:30">
      <c r="A503" s="501"/>
      <c r="B503" s="557" t="s">
        <v>500</v>
      </c>
      <c r="C503" s="501" t="s">
        <v>273</v>
      </c>
      <c r="D503" s="335">
        <v>7</v>
      </c>
      <c r="E503" s="335">
        <v>7</v>
      </c>
      <c r="F503" s="314">
        <f t="shared" si="175"/>
        <v>7</v>
      </c>
      <c r="G503" s="329"/>
      <c r="H503" s="314">
        <f t="shared" si="177"/>
        <v>7</v>
      </c>
      <c r="I503" s="329"/>
      <c r="J503" s="314">
        <f t="shared" si="178"/>
        <v>7</v>
      </c>
      <c r="K503" s="329"/>
      <c r="L503" s="318">
        <f t="shared" si="167"/>
        <v>7</v>
      </c>
      <c r="M503" s="335"/>
      <c r="N503" s="314">
        <f t="shared" si="179"/>
        <v>7</v>
      </c>
      <c r="O503" s="329"/>
      <c r="P503" s="318">
        <f t="shared" si="176"/>
        <v>7</v>
      </c>
      <c r="Q503" s="329"/>
      <c r="R503" s="318">
        <f t="shared" si="173"/>
        <v>7</v>
      </c>
      <c r="S503" s="329"/>
      <c r="T503" s="318">
        <f t="shared" si="169"/>
        <v>7</v>
      </c>
      <c r="U503" s="318"/>
      <c r="V503" s="318">
        <f t="shared" si="174"/>
        <v>7</v>
      </c>
      <c r="W503" s="329"/>
      <c r="X503" s="318">
        <f t="shared" si="171"/>
        <v>7</v>
      </c>
      <c r="Y503" s="335"/>
      <c r="Z503" s="318">
        <f t="shared" si="172"/>
        <v>7</v>
      </c>
      <c r="AA503" s="329"/>
      <c r="AB503" s="318">
        <f t="shared" si="182"/>
        <v>7</v>
      </c>
      <c r="AC503" s="314">
        <f t="shared" si="181"/>
        <v>100</v>
      </c>
      <c r="AD503" s="399"/>
    </row>
    <row r="504" spans="1:30">
      <c r="A504" s="555"/>
      <c r="B504" s="533" t="s">
        <v>737</v>
      </c>
      <c r="C504" s="555" t="s">
        <v>24</v>
      </c>
      <c r="D504" s="335">
        <v>100</v>
      </c>
      <c r="E504" s="335">
        <v>100</v>
      </c>
      <c r="F504" s="314">
        <f t="shared" si="175"/>
        <v>100</v>
      </c>
      <c r="G504" s="329"/>
      <c r="H504" s="314">
        <f t="shared" si="177"/>
        <v>100</v>
      </c>
      <c r="I504" s="329"/>
      <c r="J504" s="314">
        <f t="shared" si="178"/>
        <v>100</v>
      </c>
      <c r="K504" s="329"/>
      <c r="L504" s="318">
        <f t="shared" si="167"/>
        <v>100</v>
      </c>
      <c r="M504" s="335"/>
      <c r="N504" s="314">
        <f t="shared" si="179"/>
        <v>100</v>
      </c>
      <c r="O504" s="329"/>
      <c r="P504" s="318">
        <f t="shared" si="176"/>
        <v>100</v>
      </c>
      <c r="Q504" s="329"/>
      <c r="R504" s="318">
        <f t="shared" si="173"/>
        <v>100</v>
      </c>
      <c r="S504" s="329"/>
      <c r="T504" s="318">
        <f t="shared" si="169"/>
        <v>100</v>
      </c>
      <c r="U504" s="318"/>
      <c r="V504" s="318">
        <f t="shared" si="174"/>
        <v>100</v>
      </c>
      <c r="W504" s="329"/>
      <c r="X504" s="318">
        <f t="shared" si="171"/>
        <v>100</v>
      </c>
      <c r="Y504" s="335"/>
      <c r="Z504" s="318">
        <f t="shared" si="172"/>
        <v>100</v>
      </c>
      <c r="AA504" s="329"/>
      <c r="AB504" s="318">
        <f t="shared" si="182"/>
        <v>100</v>
      </c>
      <c r="AC504" s="314">
        <f t="shared" si="181"/>
        <v>100</v>
      </c>
      <c r="AD504" s="399"/>
    </row>
    <row r="505" spans="1:30">
      <c r="A505" s="506" t="s">
        <v>501</v>
      </c>
      <c r="B505" s="503" t="str">
        <f>UPPER("Tỷ lệ huy động")</f>
        <v>TỶ LỆ HUY ĐỘNG</v>
      </c>
      <c r="C505" s="501"/>
      <c r="D505" s="328"/>
      <c r="E505" s="568"/>
      <c r="F505" s="314" t="str">
        <f t="shared" si="175"/>
        <v xml:space="preserve"> </v>
      </c>
      <c r="G505" s="329"/>
      <c r="H505" s="314" t="str">
        <f t="shared" si="177"/>
        <v xml:space="preserve"> </v>
      </c>
      <c r="I505" s="329"/>
      <c r="J505" s="314" t="str">
        <f t="shared" si="178"/>
        <v xml:space="preserve"> </v>
      </c>
      <c r="K505" s="329"/>
      <c r="L505" s="318" t="str">
        <f t="shared" si="167"/>
        <v xml:space="preserve"> </v>
      </c>
      <c r="M505" s="335"/>
      <c r="N505" s="314" t="str">
        <f t="shared" si="179"/>
        <v xml:space="preserve"> </v>
      </c>
      <c r="O505" s="329"/>
      <c r="P505" s="318" t="str">
        <f t="shared" si="176"/>
        <v xml:space="preserve"> </v>
      </c>
      <c r="Q505" s="329"/>
      <c r="R505" s="318" t="str">
        <f t="shared" si="173"/>
        <v xml:space="preserve"> </v>
      </c>
      <c r="S505" s="329"/>
      <c r="T505" s="318" t="str">
        <f t="shared" si="169"/>
        <v xml:space="preserve"> </v>
      </c>
      <c r="U505" s="318"/>
      <c r="V505" s="318" t="str">
        <f t="shared" si="174"/>
        <v xml:space="preserve"> </v>
      </c>
      <c r="W505" s="329"/>
      <c r="X505" s="318" t="str">
        <f t="shared" si="171"/>
        <v xml:space="preserve"> </v>
      </c>
      <c r="Y505" s="335"/>
      <c r="Z505" s="318" t="str">
        <f t="shared" si="172"/>
        <v xml:space="preserve"> </v>
      </c>
      <c r="AA505" s="329"/>
      <c r="AB505" s="314" t="str">
        <f t="shared" si="182"/>
        <v xml:space="preserve"> </v>
      </c>
      <c r="AC505" s="314"/>
      <c r="AD505" s="399"/>
    </row>
    <row r="506" spans="1:30" ht="37.5">
      <c r="A506" s="501"/>
      <c r="B506" s="509" t="s">
        <v>503</v>
      </c>
      <c r="C506" s="501" t="s">
        <v>24</v>
      </c>
      <c r="D506" s="335">
        <v>100</v>
      </c>
      <c r="E506" s="335">
        <v>100</v>
      </c>
      <c r="F506" s="314">
        <f t="shared" si="175"/>
        <v>100</v>
      </c>
      <c r="G506" s="329"/>
      <c r="H506" s="314">
        <f t="shared" si="177"/>
        <v>100</v>
      </c>
      <c r="I506" s="318"/>
      <c r="J506" s="314">
        <f t="shared" si="178"/>
        <v>100</v>
      </c>
      <c r="K506" s="329"/>
      <c r="L506" s="318">
        <f t="shared" si="167"/>
        <v>100</v>
      </c>
      <c r="M506" s="335"/>
      <c r="N506" s="314">
        <f t="shared" si="179"/>
        <v>100</v>
      </c>
      <c r="O506" s="329"/>
      <c r="P506" s="318">
        <f t="shared" si="176"/>
        <v>100</v>
      </c>
      <c r="Q506" s="329"/>
      <c r="R506" s="318">
        <f t="shared" si="173"/>
        <v>100</v>
      </c>
      <c r="S506" s="329"/>
      <c r="T506" s="318">
        <f t="shared" si="169"/>
        <v>100</v>
      </c>
      <c r="U506" s="318"/>
      <c r="V506" s="318">
        <f t="shared" si="174"/>
        <v>100</v>
      </c>
      <c r="W506" s="329"/>
      <c r="X506" s="318">
        <f t="shared" si="171"/>
        <v>100</v>
      </c>
      <c r="Y506" s="335"/>
      <c r="Z506" s="318">
        <f t="shared" si="172"/>
        <v>100</v>
      </c>
      <c r="AA506" s="329"/>
      <c r="AB506" s="318">
        <f t="shared" si="182"/>
        <v>100</v>
      </c>
      <c r="AC506" s="314">
        <f t="shared" si="181"/>
        <v>100</v>
      </c>
      <c r="AD506" s="399"/>
    </row>
    <row r="507" spans="1:30">
      <c r="A507" s="501"/>
      <c r="B507" s="509" t="s">
        <v>504</v>
      </c>
      <c r="C507" s="501" t="s">
        <v>24</v>
      </c>
      <c r="D507" s="335">
        <v>100</v>
      </c>
      <c r="E507" s="335">
        <v>100</v>
      </c>
      <c r="F507" s="314">
        <f t="shared" si="175"/>
        <v>100</v>
      </c>
      <c r="G507" s="329"/>
      <c r="H507" s="314">
        <f t="shared" si="177"/>
        <v>100</v>
      </c>
      <c r="I507" s="318"/>
      <c r="J507" s="314">
        <f t="shared" si="178"/>
        <v>100</v>
      </c>
      <c r="K507" s="329"/>
      <c r="L507" s="318">
        <f t="shared" si="167"/>
        <v>100</v>
      </c>
      <c r="M507" s="335"/>
      <c r="N507" s="314">
        <f t="shared" si="179"/>
        <v>100</v>
      </c>
      <c r="O507" s="329"/>
      <c r="P507" s="318">
        <f t="shared" si="176"/>
        <v>100</v>
      </c>
      <c r="Q507" s="329"/>
      <c r="R507" s="318">
        <f t="shared" si="173"/>
        <v>100</v>
      </c>
      <c r="S507" s="329"/>
      <c r="T507" s="318">
        <f t="shared" si="169"/>
        <v>100</v>
      </c>
      <c r="U507" s="318"/>
      <c r="V507" s="318">
        <f t="shared" si="174"/>
        <v>100</v>
      </c>
      <c r="W507" s="329"/>
      <c r="X507" s="318">
        <f t="shared" si="171"/>
        <v>100</v>
      </c>
      <c r="Y507" s="335"/>
      <c r="Z507" s="318">
        <f t="shared" si="172"/>
        <v>100</v>
      </c>
      <c r="AA507" s="329"/>
      <c r="AB507" s="318">
        <f t="shared" si="182"/>
        <v>100</v>
      </c>
      <c r="AC507" s="314">
        <f t="shared" si="181"/>
        <v>100</v>
      </c>
      <c r="AD507" s="399"/>
    </row>
    <row r="508" spans="1:30">
      <c r="A508" s="501"/>
      <c r="B508" s="509" t="s">
        <v>505</v>
      </c>
      <c r="C508" s="501" t="s">
        <v>24</v>
      </c>
      <c r="D508" s="335">
        <v>100</v>
      </c>
      <c r="E508" s="335">
        <v>100</v>
      </c>
      <c r="F508" s="314">
        <f t="shared" si="175"/>
        <v>100</v>
      </c>
      <c r="G508" s="329"/>
      <c r="H508" s="314">
        <f t="shared" si="177"/>
        <v>100</v>
      </c>
      <c r="I508" s="318"/>
      <c r="J508" s="314">
        <f t="shared" si="178"/>
        <v>100</v>
      </c>
      <c r="K508" s="329"/>
      <c r="L508" s="318">
        <f t="shared" si="167"/>
        <v>100</v>
      </c>
      <c r="M508" s="335"/>
      <c r="N508" s="314">
        <f t="shared" si="179"/>
        <v>100</v>
      </c>
      <c r="O508" s="329"/>
      <c r="P508" s="318">
        <f t="shared" si="176"/>
        <v>100</v>
      </c>
      <c r="Q508" s="329"/>
      <c r="R508" s="318">
        <f t="shared" si="173"/>
        <v>100</v>
      </c>
      <c r="S508" s="329"/>
      <c r="T508" s="318">
        <f t="shared" si="169"/>
        <v>100</v>
      </c>
      <c r="U508" s="318"/>
      <c r="V508" s="318">
        <f t="shared" si="174"/>
        <v>100</v>
      </c>
      <c r="W508" s="329"/>
      <c r="X508" s="318">
        <f t="shared" si="171"/>
        <v>100</v>
      </c>
      <c r="Y508" s="335"/>
      <c r="Z508" s="318">
        <f t="shared" si="172"/>
        <v>100</v>
      </c>
      <c r="AA508" s="329"/>
      <c r="AB508" s="318">
        <f t="shared" si="182"/>
        <v>100</v>
      </c>
      <c r="AC508" s="314">
        <f t="shared" si="181"/>
        <v>100</v>
      </c>
      <c r="AD508" s="399"/>
    </row>
    <row r="509" spans="1:30">
      <c r="A509" s="501"/>
      <c r="B509" s="509" t="s">
        <v>506</v>
      </c>
      <c r="C509" s="501" t="s">
        <v>24</v>
      </c>
      <c r="D509" s="335">
        <v>100</v>
      </c>
      <c r="E509" s="335">
        <v>100</v>
      </c>
      <c r="F509" s="314">
        <f t="shared" si="175"/>
        <v>100</v>
      </c>
      <c r="G509" s="329"/>
      <c r="H509" s="314">
        <f t="shared" si="177"/>
        <v>100</v>
      </c>
      <c r="I509" s="318"/>
      <c r="J509" s="314">
        <f t="shared" si="178"/>
        <v>100</v>
      </c>
      <c r="K509" s="329"/>
      <c r="L509" s="318">
        <f t="shared" si="167"/>
        <v>100</v>
      </c>
      <c r="M509" s="335"/>
      <c r="N509" s="314">
        <f t="shared" si="179"/>
        <v>100</v>
      </c>
      <c r="O509" s="329"/>
      <c r="P509" s="318">
        <f t="shared" si="176"/>
        <v>100</v>
      </c>
      <c r="Q509" s="329"/>
      <c r="R509" s="318">
        <f t="shared" si="173"/>
        <v>100</v>
      </c>
      <c r="S509" s="329"/>
      <c r="T509" s="318">
        <f t="shared" si="169"/>
        <v>100</v>
      </c>
      <c r="U509" s="318"/>
      <c r="V509" s="318">
        <f t="shared" si="174"/>
        <v>100</v>
      </c>
      <c r="W509" s="329"/>
      <c r="X509" s="318">
        <f t="shared" si="171"/>
        <v>100</v>
      </c>
      <c r="Y509" s="335"/>
      <c r="Z509" s="318">
        <f t="shared" si="172"/>
        <v>100</v>
      </c>
      <c r="AA509" s="329"/>
      <c r="AB509" s="318">
        <f>IF(LEN($C509)=0," ",Z509+AA509)</f>
        <v>100</v>
      </c>
      <c r="AC509" s="314">
        <f t="shared" si="181"/>
        <v>100</v>
      </c>
      <c r="AD509" s="399"/>
    </row>
    <row r="510" spans="1:30" ht="37.5">
      <c r="A510" s="501"/>
      <c r="B510" s="509" t="s">
        <v>738</v>
      </c>
      <c r="C510" s="501" t="s">
        <v>24</v>
      </c>
      <c r="D510" s="335">
        <v>100</v>
      </c>
      <c r="E510" s="338">
        <v>100</v>
      </c>
      <c r="F510" s="314">
        <f t="shared" si="175"/>
        <v>100</v>
      </c>
      <c r="G510" s="330"/>
      <c r="H510" s="314">
        <f t="shared" si="177"/>
        <v>100</v>
      </c>
      <c r="I510" s="314"/>
      <c r="J510" s="314">
        <f t="shared" si="178"/>
        <v>100</v>
      </c>
      <c r="K510" s="330"/>
      <c r="L510" s="314">
        <f t="shared" si="167"/>
        <v>100</v>
      </c>
      <c r="M510" s="328"/>
      <c r="N510" s="314">
        <f t="shared" si="179"/>
        <v>100</v>
      </c>
      <c r="O510" s="330"/>
      <c r="P510" s="318">
        <f t="shared" si="176"/>
        <v>100</v>
      </c>
      <c r="Q510" s="330"/>
      <c r="R510" s="318">
        <f t="shared" si="173"/>
        <v>100</v>
      </c>
      <c r="S510" s="330"/>
      <c r="T510" s="318">
        <f t="shared" si="173"/>
        <v>100</v>
      </c>
      <c r="U510" s="314"/>
      <c r="V510" s="314">
        <f t="shared" si="174"/>
        <v>100</v>
      </c>
      <c r="W510" s="330"/>
      <c r="X510" s="314">
        <f t="shared" si="171"/>
        <v>100</v>
      </c>
      <c r="Y510" s="328"/>
      <c r="Z510" s="314">
        <f t="shared" si="172"/>
        <v>100</v>
      </c>
      <c r="AA510" s="330"/>
      <c r="AB510" s="318">
        <f t="shared" ref="AB510:AB515" si="183">IF(LEN($C510)=0," ",Z510+AA510)</f>
        <v>100</v>
      </c>
      <c r="AC510" s="314">
        <f t="shared" si="181"/>
        <v>100</v>
      </c>
      <c r="AD510" s="399"/>
    </row>
    <row r="511" spans="1:30" ht="37.5">
      <c r="A511" s="501"/>
      <c r="B511" s="509" t="s">
        <v>739</v>
      </c>
      <c r="C511" s="501" t="s">
        <v>24</v>
      </c>
      <c r="D511" s="335">
        <v>100</v>
      </c>
      <c r="E511" s="328">
        <v>100</v>
      </c>
      <c r="F511" s="314">
        <f t="shared" si="175"/>
        <v>100</v>
      </c>
      <c r="G511" s="330"/>
      <c r="H511" s="314">
        <f t="shared" si="177"/>
        <v>100</v>
      </c>
      <c r="I511" s="330"/>
      <c r="J511" s="314">
        <f t="shared" si="178"/>
        <v>100</v>
      </c>
      <c r="K511" s="330"/>
      <c r="L511" s="314">
        <f t="shared" si="167"/>
        <v>100</v>
      </c>
      <c r="M511" s="328"/>
      <c r="N511" s="314">
        <f t="shared" si="179"/>
        <v>100</v>
      </c>
      <c r="O511" s="330"/>
      <c r="P511" s="318">
        <f t="shared" si="176"/>
        <v>100</v>
      </c>
      <c r="Q511" s="330"/>
      <c r="R511" s="318">
        <f t="shared" si="173"/>
        <v>100</v>
      </c>
      <c r="S511" s="330"/>
      <c r="T511" s="318">
        <f t="shared" si="173"/>
        <v>100</v>
      </c>
      <c r="U511" s="314"/>
      <c r="V511" s="314">
        <f t="shared" si="174"/>
        <v>100</v>
      </c>
      <c r="W511" s="330"/>
      <c r="X511" s="314">
        <f t="shared" si="171"/>
        <v>100</v>
      </c>
      <c r="Y511" s="328"/>
      <c r="Z511" s="314">
        <f t="shared" si="172"/>
        <v>100</v>
      </c>
      <c r="AA511" s="330"/>
      <c r="AB511" s="318">
        <f t="shared" si="183"/>
        <v>100</v>
      </c>
      <c r="AC511" s="314">
        <f t="shared" si="181"/>
        <v>100</v>
      </c>
      <c r="AD511" s="399"/>
    </row>
    <row r="512" spans="1:30">
      <c r="A512" s="501"/>
      <c r="B512" s="509" t="s">
        <v>740</v>
      </c>
      <c r="C512" s="501" t="s">
        <v>24</v>
      </c>
      <c r="D512" s="335">
        <v>97</v>
      </c>
      <c r="E512" s="338">
        <v>97.8</v>
      </c>
      <c r="F512" s="314">
        <f t="shared" si="175"/>
        <v>97.8</v>
      </c>
      <c r="G512" s="330"/>
      <c r="H512" s="314">
        <f t="shared" si="177"/>
        <v>97.8</v>
      </c>
      <c r="I512" s="330">
        <v>0.2</v>
      </c>
      <c r="J512" s="314">
        <f t="shared" si="178"/>
        <v>98</v>
      </c>
      <c r="K512" s="330"/>
      <c r="L512" s="314">
        <f t="shared" si="167"/>
        <v>98</v>
      </c>
      <c r="M512" s="328"/>
      <c r="N512" s="314">
        <f t="shared" si="179"/>
        <v>98</v>
      </c>
      <c r="O512" s="330">
        <v>-0.3</v>
      </c>
      <c r="P512" s="314">
        <f t="shared" si="176"/>
        <v>97.7</v>
      </c>
      <c r="Q512" s="330"/>
      <c r="R512" s="314">
        <f t="shared" si="173"/>
        <v>97.7</v>
      </c>
      <c r="S512" s="330"/>
      <c r="T512" s="314">
        <f t="shared" si="173"/>
        <v>97.7</v>
      </c>
      <c r="U512" s="314"/>
      <c r="V512" s="314">
        <f t="shared" si="174"/>
        <v>97.7</v>
      </c>
      <c r="W512" s="330"/>
      <c r="X512" s="314">
        <f t="shared" si="171"/>
        <v>97.7</v>
      </c>
      <c r="Y512" s="328"/>
      <c r="Z512" s="314">
        <f t="shared" si="172"/>
        <v>97.7</v>
      </c>
      <c r="AA512" s="330"/>
      <c r="AB512" s="314">
        <f t="shared" si="183"/>
        <v>97.7</v>
      </c>
      <c r="AC512" s="314">
        <f t="shared" si="181"/>
        <v>100.72164948453607</v>
      </c>
      <c r="AD512" s="399"/>
    </row>
    <row r="513" spans="1:30">
      <c r="A513" s="501"/>
      <c r="B513" s="509" t="s">
        <v>741</v>
      </c>
      <c r="C513" s="501" t="s">
        <v>24</v>
      </c>
      <c r="D513" s="328">
        <v>100</v>
      </c>
      <c r="E513" s="338">
        <v>100</v>
      </c>
      <c r="F513" s="314">
        <f t="shared" si="175"/>
        <v>100</v>
      </c>
      <c r="G513" s="330"/>
      <c r="H513" s="314">
        <f t="shared" si="177"/>
        <v>100</v>
      </c>
      <c r="I513" s="330"/>
      <c r="J513" s="314">
        <f t="shared" si="178"/>
        <v>100</v>
      </c>
      <c r="K513" s="330"/>
      <c r="L513" s="314">
        <f t="shared" si="167"/>
        <v>100</v>
      </c>
      <c r="M513" s="328"/>
      <c r="N513" s="314">
        <f t="shared" si="179"/>
        <v>100</v>
      </c>
      <c r="O513" s="330"/>
      <c r="P513" s="318">
        <f t="shared" si="176"/>
        <v>100</v>
      </c>
      <c r="Q513" s="329"/>
      <c r="R513" s="318">
        <f t="shared" si="173"/>
        <v>100</v>
      </c>
      <c r="S513" s="330"/>
      <c r="T513" s="318">
        <f t="shared" si="173"/>
        <v>100</v>
      </c>
      <c r="U513" s="314"/>
      <c r="V513" s="314">
        <f t="shared" si="174"/>
        <v>100</v>
      </c>
      <c r="W513" s="330"/>
      <c r="X513" s="314">
        <f t="shared" si="171"/>
        <v>100</v>
      </c>
      <c r="Y513" s="328"/>
      <c r="Z513" s="314">
        <f t="shared" si="172"/>
        <v>100</v>
      </c>
      <c r="AA513" s="330"/>
      <c r="AB513" s="318">
        <f t="shared" si="183"/>
        <v>100</v>
      </c>
      <c r="AC513" s="314">
        <f t="shared" si="181"/>
        <v>100</v>
      </c>
      <c r="AD513" s="399"/>
    </row>
    <row r="514" spans="1:30" ht="37.5">
      <c r="A514" s="501"/>
      <c r="B514" s="509" t="s">
        <v>742</v>
      </c>
      <c r="C514" s="501" t="s">
        <v>24</v>
      </c>
      <c r="D514" s="338">
        <v>70</v>
      </c>
      <c r="E514" s="338">
        <v>65.5</v>
      </c>
      <c r="F514" s="314">
        <f t="shared" si="175"/>
        <v>65.5</v>
      </c>
      <c r="G514" s="330"/>
      <c r="H514" s="314">
        <f t="shared" si="177"/>
        <v>65.5</v>
      </c>
      <c r="I514" s="330"/>
      <c r="J514" s="314">
        <f t="shared" si="178"/>
        <v>65.5</v>
      </c>
      <c r="K514" s="330"/>
      <c r="L514" s="314">
        <f t="shared" si="167"/>
        <v>65.5</v>
      </c>
      <c r="M514" s="328"/>
      <c r="N514" s="314">
        <f t="shared" si="179"/>
        <v>65.5</v>
      </c>
      <c r="O514" s="330">
        <v>4.5</v>
      </c>
      <c r="P514" s="318">
        <f t="shared" si="176"/>
        <v>70</v>
      </c>
      <c r="Q514" s="329"/>
      <c r="R514" s="318">
        <f t="shared" si="173"/>
        <v>70</v>
      </c>
      <c r="S514" s="330"/>
      <c r="T514" s="318">
        <f t="shared" si="173"/>
        <v>70</v>
      </c>
      <c r="U514" s="314"/>
      <c r="V514" s="314">
        <f t="shared" si="174"/>
        <v>70</v>
      </c>
      <c r="W514" s="330"/>
      <c r="X514" s="314">
        <f t="shared" si="171"/>
        <v>70</v>
      </c>
      <c r="Y514" s="328"/>
      <c r="Z514" s="314">
        <f t="shared" si="172"/>
        <v>70</v>
      </c>
      <c r="AA514" s="330"/>
      <c r="AB514" s="318">
        <f t="shared" si="183"/>
        <v>70</v>
      </c>
      <c r="AC514" s="314">
        <f t="shared" si="181"/>
        <v>100</v>
      </c>
      <c r="AD514" s="399"/>
    </row>
    <row r="515" spans="1:30" ht="56.25">
      <c r="A515" s="501"/>
      <c r="B515" s="509" t="s">
        <v>743</v>
      </c>
      <c r="C515" s="501" t="s">
        <v>24</v>
      </c>
      <c r="D515" s="338">
        <v>57</v>
      </c>
      <c r="E515" s="6">
        <v>57</v>
      </c>
      <c r="F515" s="314">
        <f t="shared" si="175"/>
        <v>57</v>
      </c>
      <c r="G515" s="330"/>
      <c r="H515" s="314">
        <f t="shared" si="177"/>
        <v>57</v>
      </c>
      <c r="I515" s="330"/>
      <c r="J515" s="314">
        <f t="shared" si="178"/>
        <v>57</v>
      </c>
      <c r="K515" s="330"/>
      <c r="L515" s="314">
        <f t="shared" si="167"/>
        <v>57</v>
      </c>
      <c r="M515" s="328"/>
      <c r="N515" s="314">
        <f t="shared" si="179"/>
        <v>57</v>
      </c>
      <c r="O515" s="330"/>
      <c r="P515" s="318">
        <f t="shared" si="176"/>
        <v>57</v>
      </c>
      <c r="Q515" s="329"/>
      <c r="R515" s="318">
        <f t="shared" si="173"/>
        <v>57</v>
      </c>
      <c r="S515" s="330"/>
      <c r="T515" s="318">
        <f t="shared" si="173"/>
        <v>57</v>
      </c>
      <c r="U515" s="314"/>
      <c r="V515" s="314">
        <f t="shared" si="174"/>
        <v>57</v>
      </c>
      <c r="W515" s="330"/>
      <c r="X515" s="314">
        <f t="shared" si="171"/>
        <v>57</v>
      </c>
      <c r="Y515" s="328"/>
      <c r="Z515" s="314">
        <f t="shared" si="172"/>
        <v>57</v>
      </c>
      <c r="AA515" s="330"/>
      <c r="AB515" s="318">
        <f t="shared" si="183"/>
        <v>57</v>
      </c>
      <c r="AC515" s="314">
        <f t="shared" si="181"/>
        <v>100</v>
      </c>
      <c r="AD515" s="399"/>
    </row>
    <row r="516" spans="1:30" s="3" customFormat="1">
      <c r="A516" s="394" t="s">
        <v>842</v>
      </c>
      <c r="B516" s="395" t="str">
        <f>UPPER("Văn hoá - Thông tin - thể dục - thể thao")</f>
        <v>VĂN HOÁ - THÔNG TIN - THỂ DỤC - THỂ THAO</v>
      </c>
      <c r="C516" s="394"/>
      <c r="D516" s="394"/>
      <c r="E516" s="330"/>
      <c r="F516" s="314" t="str">
        <f t="shared" si="175"/>
        <v xml:space="preserve"> </v>
      </c>
      <c r="G516" s="330"/>
      <c r="H516" s="314" t="str">
        <f t="shared" si="177"/>
        <v xml:space="preserve"> </v>
      </c>
      <c r="I516" s="330"/>
      <c r="J516" s="314" t="str">
        <f t="shared" si="178"/>
        <v xml:space="preserve"> </v>
      </c>
      <c r="K516" s="330"/>
      <c r="L516" s="353" t="str">
        <f t="shared" si="167"/>
        <v xml:space="preserve"> </v>
      </c>
      <c r="M516" s="328"/>
      <c r="N516" s="314" t="str">
        <f t="shared" si="179"/>
        <v xml:space="preserve"> </v>
      </c>
      <c r="O516" s="330"/>
      <c r="P516" s="314" t="str">
        <f t="shared" si="176"/>
        <v xml:space="preserve"> </v>
      </c>
      <c r="Q516" s="330"/>
      <c r="R516" s="353" t="str">
        <f t="shared" si="173"/>
        <v xml:space="preserve"> </v>
      </c>
      <c r="S516" s="330"/>
      <c r="T516" s="353" t="str">
        <f t="shared" si="169"/>
        <v xml:space="preserve"> </v>
      </c>
      <c r="U516" s="353"/>
      <c r="V516" s="353" t="str">
        <f t="shared" si="174"/>
        <v xml:space="preserve"> </v>
      </c>
      <c r="W516" s="330"/>
      <c r="X516" s="353" t="str">
        <f t="shared" si="171"/>
        <v xml:space="preserve"> </v>
      </c>
      <c r="Y516" s="328"/>
      <c r="Z516" s="353" t="str">
        <f t="shared" si="172"/>
        <v xml:space="preserve"> </v>
      </c>
      <c r="AA516" s="330"/>
      <c r="AB516" s="353" t="str">
        <f t="shared" si="182"/>
        <v xml:space="preserve"> </v>
      </c>
      <c r="AC516" s="353"/>
      <c r="AD516" s="394"/>
    </row>
    <row r="517" spans="1:30">
      <c r="A517" s="456" t="s">
        <v>6</v>
      </c>
      <c r="B517" s="503" t="s">
        <v>512</v>
      </c>
      <c r="C517" s="487"/>
      <c r="D517" s="328"/>
      <c r="E517" s="330"/>
      <c r="F517" s="314" t="str">
        <f t="shared" si="175"/>
        <v xml:space="preserve"> </v>
      </c>
      <c r="G517" s="330"/>
      <c r="H517" s="314" t="str">
        <f t="shared" si="177"/>
        <v xml:space="preserve"> </v>
      </c>
      <c r="I517" s="330"/>
      <c r="J517" s="314" t="str">
        <f t="shared" si="178"/>
        <v xml:space="preserve"> </v>
      </c>
      <c r="K517" s="330"/>
      <c r="L517" s="314" t="str">
        <f t="shared" si="167"/>
        <v xml:space="preserve"> </v>
      </c>
      <c r="M517" s="328"/>
      <c r="N517" s="314" t="str">
        <f t="shared" si="179"/>
        <v xml:space="preserve"> </v>
      </c>
      <c r="O517" s="330"/>
      <c r="P517" s="314" t="str">
        <f t="shared" si="176"/>
        <v xml:space="preserve"> </v>
      </c>
      <c r="Q517" s="330"/>
      <c r="R517" s="314" t="str">
        <f t="shared" si="173"/>
        <v xml:space="preserve"> </v>
      </c>
      <c r="S517" s="330"/>
      <c r="T517" s="314" t="str">
        <f t="shared" si="169"/>
        <v xml:space="preserve"> </v>
      </c>
      <c r="U517" s="314"/>
      <c r="V517" s="314" t="str">
        <f t="shared" si="174"/>
        <v xml:space="preserve"> </v>
      </c>
      <c r="W517" s="330"/>
      <c r="X517" s="314" t="str">
        <f t="shared" si="171"/>
        <v xml:space="preserve"> </v>
      </c>
      <c r="Y517" s="328"/>
      <c r="Z517" s="314" t="str">
        <f t="shared" si="172"/>
        <v xml:space="preserve"> </v>
      </c>
      <c r="AA517" s="330"/>
      <c r="AB517" s="314" t="str">
        <f t="shared" si="182"/>
        <v xml:space="preserve"> </v>
      </c>
      <c r="AC517" s="314"/>
      <c r="AD517" s="399"/>
    </row>
    <row r="518" spans="1:30">
      <c r="A518" s="456">
        <v>1</v>
      </c>
      <c r="B518" s="503" t="s">
        <v>513</v>
      </c>
      <c r="C518" s="487"/>
      <c r="D518" s="328"/>
      <c r="E518" s="330"/>
      <c r="F518" s="314" t="str">
        <f t="shared" si="175"/>
        <v xml:space="preserve"> </v>
      </c>
      <c r="G518" s="330"/>
      <c r="H518" s="314" t="str">
        <f t="shared" si="177"/>
        <v xml:space="preserve"> </v>
      </c>
      <c r="I518" s="330"/>
      <c r="J518" s="314" t="str">
        <f t="shared" si="178"/>
        <v xml:space="preserve"> </v>
      </c>
      <c r="K518" s="330"/>
      <c r="L518" s="314" t="str">
        <f t="shared" si="167"/>
        <v xml:space="preserve"> </v>
      </c>
      <c r="M518" s="328"/>
      <c r="N518" s="314" t="str">
        <f t="shared" si="179"/>
        <v xml:space="preserve"> </v>
      </c>
      <c r="O518" s="330"/>
      <c r="P518" s="314" t="str">
        <f t="shared" si="176"/>
        <v xml:space="preserve"> </v>
      </c>
      <c r="Q518" s="330"/>
      <c r="R518" s="314" t="str">
        <f t="shared" si="173"/>
        <v xml:space="preserve"> </v>
      </c>
      <c r="S518" s="330"/>
      <c r="T518" s="314" t="str">
        <f t="shared" si="169"/>
        <v xml:space="preserve"> </v>
      </c>
      <c r="U518" s="314"/>
      <c r="V518" s="314" t="str">
        <f t="shared" si="174"/>
        <v xml:space="preserve"> </v>
      </c>
      <c r="W518" s="330"/>
      <c r="X518" s="314" t="str">
        <f t="shared" si="171"/>
        <v xml:space="preserve"> </v>
      </c>
      <c r="Y518" s="328"/>
      <c r="Z518" s="314" t="str">
        <f t="shared" si="172"/>
        <v xml:space="preserve"> </v>
      </c>
      <c r="AA518" s="330"/>
      <c r="AB518" s="314" t="str">
        <f t="shared" si="182"/>
        <v xml:space="preserve"> </v>
      </c>
      <c r="AC518" s="314"/>
      <c r="AD518" s="399"/>
    </row>
    <row r="519" spans="1:30">
      <c r="A519" s="487"/>
      <c r="B519" s="545" t="s">
        <v>744</v>
      </c>
      <c r="C519" s="487" t="s">
        <v>514</v>
      </c>
      <c r="D519" s="335">
        <v>52</v>
      </c>
      <c r="E519" s="330"/>
      <c r="F519" s="314">
        <f t="shared" si="175"/>
        <v>0</v>
      </c>
      <c r="G519" s="330"/>
      <c r="H519" s="314">
        <f t="shared" si="177"/>
        <v>0</v>
      </c>
      <c r="I519" s="330"/>
      <c r="J519" s="314">
        <v>7</v>
      </c>
      <c r="K519" s="330">
        <v>22</v>
      </c>
      <c r="L519" s="314">
        <f t="shared" si="167"/>
        <v>29</v>
      </c>
      <c r="M519" s="328"/>
      <c r="N519" s="314">
        <f t="shared" si="179"/>
        <v>29</v>
      </c>
      <c r="O519" s="330">
        <f>52-29</f>
        <v>23</v>
      </c>
      <c r="P519" s="318">
        <f t="shared" si="176"/>
        <v>52</v>
      </c>
      <c r="Q519" s="329"/>
      <c r="R519" s="318">
        <f t="shared" si="173"/>
        <v>52</v>
      </c>
      <c r="S519" s="329"/>
      <c r="T519" s="318">
        <f t="shared" si="169"/>
        <v>52</v>
      </c>
      <c r="U519" s="318"/>
      <c r="V519" s="318">
        <f t="shared" si="174"/>
        <v>52</v>
      </c>
      <c r="W519" s="329">
        <v>0</v>
      </c>
      <c r="X519" s="318">
        <f t="shared" si="171"/>
        <v>52</v>
      </c>
      <c r="Y519" s="335"/>
      <c r="Z519" s="318">
        <f t="shared" si="172"/>
        <v>52</v>
      </c>
      <c r="AA519" s="329"/>
      <c r="AB519" s="318">
        <f t="shared" si="182"/>
        <v>52</v>
      </c>
      <c r="AC519" s="314">
        <f t="shared" si="181"/>
        <v>100</v>
      </c>
      <c r="AD519" s="399"/>
    </row>
    <row r="520" spans="1:30">
      <c r="A520" s="439"/>
      <c r="B520" s="511" t="s">
        <v>701</v>
      </c>
      <c r="C520" s="439"/>
      <c r="D520" s="335"/>
      <c r="E520" s="330"/>
      <c r="F520" s="314" t="str">
        <f t="shared" si="175"/>
        <v xml:space="preserve"> </v>
      </c>
      <c r="G520" s="330"/>
      <c r="H520" s="314" t="str">
        <f t="shared" si="177"/>
        <v xml:space="preserve"> </v>
      </c>
      <c r="I520" s="330"/>
      <c r="J520" s="314" t="str">
        <f t="shared" si="178"/>
        <v xml:space="preserve"> </v>
      </c>
      <c r="K520" s="330"/>
      <c r="L520" s="314" t="str">
        <f t="shared" si="167"/>
        <v xml:space="preserve"> </v>
      </c>
      <c r="M520" s="328"/>
      <c r="N520" s="314" t="str">
        <f t="shared" si="179"/>
        <v xml:space="preserve"> </v>
      </c>
      <c r="O520" s="330"/>
      <c r="P520" s="318" t="str">
        <f t="shared" si="176"/>
        <v xml:space="preserve"> </v>
      </c>
      <c r="Q520" s="329"/>
      <c r="R520" s="318" t="str">
        <f t="shared" si="173"/>
        <v xml:space="preserve"> </v>
      </c>
      <c r="S520" s="329"/>
      <c r="T520" s="318" t="str">
        <f t="shared" si="169"/>
        <v xml:space="preserve"> </v>
      </c>
      <c r="U520" s="318"/>
      <c r="V520" s="318" t="str">
        <f t="shared" si="174"/>
        <v xml:space="preserve"> </v>
      </c>
      <c r="W520" s="329"/>
      <c r="X520" s="318" t="str">
        <f t="shared" si="171"/>
        <v xml:space="preserve"> </v>
      </c>
      <c r="Y520" s="335"/>
      <c r="Z520" s="318" t="str">
        <f t="shared" si="172"/>
        <v xml:space="preserve"> </v>
      </c>
      <c r="AA520" s="329"/>
      <c r="AB520" s="318" t="str">
        <f t="shared" si="182"/>
        <v xml:space="preserve"> </v>
      </c>
      <c r="AC520" s="314"/>
      <c r="AD520" s="399"/>
    </row>
    <row r="521" spans="1:30">
      <c r="A521" s="487"/>
      <c r="B521" s="545" t="s">
        <v>746</v>
      </c>
      <c r="C521" s="487" t="s">
        <v>514</v>
      </c>
      <c r="D521" s="335">
        <v>52</v>
      </c>
      <c r="E521" s="330"/>
      <c r="F521" s="314">
        <f t="shared" si="175"/>
        <v>0</v>
      </c>
      <c r="G521" s="330">
        <v>7</v>
      </c>
      <c r="H521" s="314">
        <f t="shared" si="177"/>
        <v>7</v>
      </c>
      <c r="I521" s="330"/>
      <c r="J521" s="314">
        <f t="shared" si="178"/>
        <v>7</v>
      </c>
      <c r="K521" s="330">
        <v>22</v>
      </c>
      <c r="L521" s="314">
        <f t="shared" si="167"/>
        <v>29</v>
      </c>
      <c r="M521" s="328">
        <v>23</v>
      </c>
      <c r="N521" s="314">
        <f t="shared" si="179"/>
        <v>52</v>
      </c>
      <c r="O521" s="330"/>
      <c r="P521" s="318">
        <f t="shared" si="176"/>
        <v>52</v>
      </c>
      <c r="Q521" s="329"/>
      <c r="R521" s="318">
        <f t="shared" si="173"/>
        <v>52</v>
      </c>
      <c r="S521" s="329"/>
      <c r="T521" s="318">
        <f t="shared" si="169"/>
        <v>52</v>
      </c>
      <c r="U521" s="318"/>
      <c r="V521" s="318">
        <f t="shared" si="174"/>
        <v>52</v>
      </c>
      <c r="W521" s="329">
        <v>0</v>
      </c>
      <c r="X521" s="318">
        <f t="shared" si="171"/>
        <v>52</v>
      </c>
      <c r="Y521" s="335"/>
      <c r="Z521" s="318">
        <f t="shared" si="172"/>
        <v>52</v>
      </c>
      <c r="AA521" s="329"/>
      <c r="AB521" s="318">
        <f t="shared" si="182"/>
        <v>52</v>
      </c>
      <c r="AC521" s="314">
        <f t="shared" si="181"/>
        <v>100</v>
      </c>
      <c r="AD521" s="399"/>
    </row>
    <row r="522" spans="1:30">
      <c r="A522" s="487"/>
      <c r="B522" s="545" t="s">
        <v>747</v>
      </c>
      <c r="C522" s="487" t="s">
        <v>514</v>
      </c>
      <c r="D522" s="328"/>
      <c r="E522" s="330"/>
      <c r="F522" s="314">
        <f t="shared" si="175"/>
        <v>0</v>
      </c>
      <c r="G522" s="330"/>
      <c r="H522" s="314">
        <f t="shared" si="177"/>
        <v>0</v>
      </c>
      <c r="I522" s="330"/>
      <c r="J522" s="314">
        <f t="shared" si="178"/>
        <v>0</v>
      </c>
      <c r="K522" s="330"/>
      <c r="L522" s="314">
        <f t="shared" si="167"/>
        <v>0</v>
      </c>
      <c r="M522" s="328"/>
      <c r="N522" s="314">
        <f t="shared" si="179"/>
        <v>0</v>
      </c>
      <c r="O522" s="330"/>
      <c r="P522" s="314">
        <f t="shared" si="176"/>
        <v>0</v>
      </c>
      <c r="Q522" s="330"/>
      <c r="R522" s="314">
        <f t="shared" si="173"/>
        <v>0</v>
      </c>
      <c r="S522" s="330"/>
      <c r="T522" s="314">
        <f t="shared" si="169"/>
        <v>0</v>
      </c>
      <c r="U522" s="314"/>
      <c r="V522" s="314">
        <f t="shared" si="174"/>
        <v>0</v>
      </c>
      <c r="W522" s="330"/>
      <c r="X522" s="314">
        <f t="shared" si="171"/>
        <v>0</v>
      </c>
      <c r="Y522" s="328"/>
      <c r="Z522" s="314">
        <f t="shared" si="172"/>
        <v>0</v>
      </c>
      <c r="AA522" s="330"/>
      <c r="AB522" s="314">
        <f t="shared" si="182"/>
        <v>0</v>
      </c>
      <c r="AC522" s="314"/>
      <c r="AD522" s="399"/>
    </row>
    <row r="523" spans="1:30">
      <c r="A523" s="487"/>
      <c r="B523" s="545" t="s">
        <v>745</v>
      </c>
      <c r="C523" s="487" t="s">
        <v>818</v>
      </c>
      <c r="D523" s="335"/>
      <c r="E523" s="330"/>
      <c r="F523" s="314">
        <f t="shared" si="175"/>
        <v>0</v>
      </c>
      <c r="G523" s="330">
        <v>850</v>
      </c>
      <c r="H523" s="314">
        <f t="shared" si="177"/>
        <v>850</v>
      </c>
      <c r="I523" s="329"/>
      <c r="J523" s="314">
        <f t="shared" si="178"/>
        <v>850</v>
      </c>
      <c r="K523" s="330">
        <v>1650</v>
      </c>
      <c r="L523" s="314">
        <f t="shared" si="167"/>
        <v>2500</v>
      </c>
      <c r="M523" s="328">
        <v>1900</v>
      </c>
      <c r="N523" s="314">
        <f t="shared" si="179"/>
        <v>4400</v>
      </c>
      <c r="O523" s="330"/>
      <c r="P523" s="318">
        <f t="shared" si="176"/>
        <v>4400</v>
      </c>
      <c r="Q523" s="329"/>
      <c r="R523" s="318">
        <f t="shared" si="173"/>
        <v>4400</v>
      </c>
      <c r="S523" s="329"/>
      <c r="T523" s="318">
        <f t="shared" si="169"/>
        <v>4400</v>
      </c>
      <c r="U523" s="318"/>
      <c r="V523" s="318">
        <f t="shared" si="174"/>
        <v>4400</v>
      </c>
      <c r="W523" s="329"/>
      <c r="X523" s="318">
        <f t="shared" si="171"/>
        <v>4400</v>
      </c>
      <c r="Y523" s="335"/>
      <c r="Z523" s="318">
        <f t="shared" si="172"/>
        <v>4400</v>
      </c>
      <c r="AA523" s="329"/>
      <c r="AB523" s="318">
        <v>4400</v>
      </c>
      <c r="AC523" s="314"/>
      <c r="AD523" s="399"/>
    </row>
    <row r="524" spans="1:30">
      <c r="A524" s="456">
        <v>2</v>
      </c>
      <c r="B524" s="503" t="s">
        <v>518</v>
      </c>
      <c r="C524" s="487"/>
      <c r="D524" s="328"/>
      <c r="E524" s="330"/>
      <c r="F524" s="314" t="str">
        <f t="shared" si="175"/>
        <v xml:space="preserve"> </v>
      </c>
      <c r="G524" s="330"/>
      <c r="H524" s="314" t="str">
        <f t="shared" si="177"/>
        <v xml:space="preserve"> </v>
      </c>
      <c r="I524" s="330"/>
      <c r="J524" s="314" t="str">
        <f t="shared" si="178"/>
        <v xml:space="preserve"> </v>
      </c>
      <c r="K524" s="330"/>
      <c r="L524" s="314" t="str">
        <f t="shared" si="167"/>
        <v xml:space="preserve"> </v>
      </c>
      <c r="M524" s="328"/>
      <c r="N524" s="314" t="str">
        <f t="shared" si="179"/>
        <v xml:space="preserve"> </v>
      </c>
      <c r="O524" s="330"/>
      <c r="P524" s="314" t="str">
        <f t="shared" si="176"/>
        <v xml:space="preserve"> </v>
      </c>
      <c r="Q524" s="330"/>
      <c r="R524" s="314" t="str">
        <f t="shared" si="173"/>
        <v xml:space="preserve"> </v>
      </c>
      <c r="S524" s="330"/>
      <c r="T524" s="314" t="str">
        <f t="shared" si="169"/>
        <v xml:space="preserve"> </v>
      </c>
      <c r="U524" s="314"/>
      <c r="V524" s="314" t="str">
        <f t="shared" si="174"/>
        <v xml:space="preserve"> </v>
      </c>
      <c r="W524" s="330"/>
      <c r="X524" s="314" t="str">
        <f t="shared" si="171"/>
        <v xml:space="preserve"> </v>
      </c>
      <c r="Y524" s="328"/>
      <c r="Z524" s="314" t="str">
        <f t="shared" si="172"/>
        <v xml:space="preserve"> </v>
      </c>
      <c r="AA524" s="330"/>
      <c r="AB524" s="314" t="str">
        <f t="shared" si="182"/>
        <v xml:space="preserve"> </v>
      </c>
      <c r="AC524" s="314"/>
      <c r="AD524" s="399"/>
    </row>
    <row r="525" spans="1:30" ht="19.5">
      <c r="A525" s="441"/>
      <c r="B525" s="509" t="s">
        <v>519</v>
      </c>
      <c r="C525" s="501" t="s">
        <v>520</v>
      </c>
      <c r="D525" s="328"/>
      <c r="E525" s="330"/>
      <c r="F525" s="314">
        <f t="shared" si="175"/>
        <v>0</v>
      </c>
      <c r="G525" s="330"/>
      <c r="H525" s="314">
        <f t="shared" si="177"/>
        <v>0</v>
      </c>
      <c r="I525" s="330"/>
      <c r="J525" s="314">
        <f t="shared" si="178"/>
        <v>0</v>
      </c>
      <c r="K525" s="330"/>
      <c r="L525" s="314">
        <f t="shared" si="167"/>
        <v>0</v>
      </c>
      <c r="M525" s="328"/>
      <c r="N525" s="314">
        <f t="shared" si="179"/>
        <v>0</v>
      </c>
      <c r="O525" s="330"/>
      <c r="P525" s="314">
        <f t="shared" si="176"/>
        <v>0</v>
      </c>
      <c r="Q525" s="330"/>
      <c r="R525" s="314">
        <f t="shared" si="173"/>
        <v>0</v>
      </c>
      <c r="S525" s="330"/>
      <c r="T525" s="314">
        <f t="shared" si="169"/>
        <v>0</v>
      </c>
      <c r="U525" s="314"/>
      <c r="V525" s="314">
        <f t="shared" si="174"/>
        <v>0</v>
      </c>
      <c r="W525" s="330"/>
      <c r="X525" s="314">
        <f t="shared" si="171"/>
        <v>0</v>
      </c>
      <c r="Y525" s="328"/>
      <c r="Z525" s="314">
        <f t="shared" si="172"/>
        <v>0</v>
      </c>
      <c r="AA525" s="330"/>
      <c r="AB525" s="314">
        <f t="shared" si="182"/>
        <v>0</v>
      </c>
      <c r="AC525" s="314"/>
      <c r="AD525" s="399"/>
    </row>
    <row r="526" spans="1:30">
      <c r="A526" s="487"/>
      <c r="B526" s="509" t="s">
        <v>523</v>
      </c>
      <c r="C526" s="487" t="s">
        <v>514</v>
      </c>
      <c r="D526" s="335">
        <v>8</v>
      </c>
      <c r="E526" s="330"/>
      <c r="F526" s="314">
        <f t="shared" si="175"/>
        <v>0</v>
      </c>
      <c r="G526" s="330"/>
      <c r="H526" s="314">
        <f t="shared" si="177"/>
        <v>0</v>
      </c>
      <c r="I526" s="330"/>
      <c r="J526" s="314">
        <f t="shared" si="178"/>
        <v>0</v>
      </c>
      <c r="K526" s="330"/>
      <c r="L526" s="314">
        <f t="shared" ref="L526:L595" si="184">IF(LEN($C526)=0," ",J526+K526)</f>
        <v>0</v>
      </c>
      <c r="M526" s="328"/>
      <c r="N526" s="314">
        <f t="shared" si="179"/>
        <v>0</v>
      </c>
      <c r="O526" s="330"/>
      <c r="P526" s="314">
        <f t="shared" si="176"/>
        <v>0</v>
      </c>
      <c r="Q526" s="330"/>
      <c r="R526" s="314">
        <f t="shared" ref="R526:R535" si="185">IF(LEN($C526)=0," ",P526+Q526)</f>
        <v>0</v>
      </c>
      <c r="S526" s="330"/>
      <c r="T526" s="314">
        <f t="shared" ref="T526:T595" si="186">IF(LEN($C526)=0," ",R526+S526)</f>
        <v>0</v>
      </c>
      <c r="U526" s="314"/>
      <c r="V526" s="314">
        <f t="shared" ref="V526:V595" si="187">IF(LEN($C526)=0," ",T526+U526)</f>
        <v>0</v>
      </c>
      <c r="W526" s="330"/>
      <c r="X526" s="314">
        <f t="shared" ref="X526:X595" si="188">IF(LEN($C526)=0," ",V526+W526)</f>
        <v>0</v>
      </c>
      <c r="Y526" s="328"/>
      <c r="Z526" s="314">
        <f t="shared" ref="Z526:Z595" si="189">IF(LEN($C526)=0," ",X526+Y526)</f>
        <v>0</v>
      </c>
      <c r="AA526" s="330"/>
      <c r="AB526" s="314">
        <f t="shared" si="182"/>
        <v>0</v>
      </c>
      <c r="AC526" s="314">
        <f t="shared" si="181"/>
        <v>0</v>
      </c>
      <c r="AD526" s="399"/>
    </row>
    <row r="527" spans="1:30">
      <c r="A527" s="487"/>
      <c r="B527" s="533" t="s">
        <v>524</v>
      </c>
      <c r="C527" s="487" t="s">
        <v>514</v>
      </c>
      <c r="D527" s="335">
        <v>8</v>
      </c>
      <c r="E527" s="330"/>
      <c r="F527" s="314">
        <f t="shared" si="175"/>
        <v>0</v>
      </c>
      <c r="G527" s="330"/>
      <c r="H527" s="314">
        <f t="shared" si="177"/>
        <v>0</v>
      </c>
      <c r="I527" s="330"/>
      <c r="J527" s="314">
        <f t="shared" si="178"/>
        <v>0</v>
      </c>
      <c r="K527" s="330"/>
      <c r="L527" s="314">
        <f t="shared" si="184"/>
        <v>0</v>
      </c>
      <c r="M527" s="328"/>
      <c r="N527" s="314">
        <f t="shared" si="179"/>
        <v>0</v>
      </c>
      <c r="O527" s="330"/>
      <c r="P527" s="314">
        <f t="shared" si="176"/>
        <v>0</v>
      </c>
      <c r="Q527" s="330"/>
      <c r="R527" s="314">
        <f t="shared" si="185"/>
        <v>0</v>
      </c>
      <c r="S527" s="330"/>
      <c r="T527" s="314">
        <f t="shared" si="186"/>
        <v>0</v>
      </c>
      <c r="U527" s="314"/>
      <c r="V527" s="314">
        <f t="shared" si="187"/>
        <v>0</v>
      </c>
      <c r="W527" s="330"/>
      <c r="X527" s="314">
        <f t="shared" si="188"/>
        <v>0</v>
      </c>
      <c r="Y527" s="328"/>
      <c r="Z527" s="314">
        <f t="shared" si="189"/>
        <v>0</v>
      </c>
      <c r="AA527" s="330"/>
      <c r="AB527" s="314">
        <f t="shared" si="182"/>
        <v>0</v>
      </c>
      <c r="AC527" s="314">
        <f t="shared" si="181"/>
        <v>0</v>
      </c>
      <c r="AD527" s="399"/>
    </row>
    <row r="528" spans="1:30">
      <c r="A528" s="456">
        <v>3</v>
      </c>
      <c r="B528" s="503" t="s">
        <v>931</v>
      </c>
      <c r="C528" s="487"/>
      <c r="D528" s="328"/>
      <c r="E528" s="330"/>
      <c r="F528" s="314" t="str">
        <f t="shared" si="175"/>
        <v xml:space="preserve"> </v>
      </c>
      <c r="G528" s="330"/>
      <c r="H528" s="314" t="str">
        <f t="shared" si="177"/>
        <v xml:space="preserve"> </v>
      </c>
      <c r="I528" s="330"/>
      <c r="J528" s="314" t="str">
        <f t="shared" si="178"/>
        <v xml:space="preserve"> </v>
      </c>
      <c r="K528" s="330"/>
      <c r="L528" s="314"/>
      <c r="M528" s="328"/>
      <c r="N528" s="314" t="str">
        <f t="shared" si="179"/>
        <v xml:space="preserve"> </v>
      </c>
      <c r="O528" s="330"/>
      <c r="P528" s="314" t="str">
        <f t="shared" si="176"/>
        <v xml:space="preserve"> </v>
      </c>
      <c r="Q528" s="330"/>
      <c r="R528" s="314" t="str">
        <f t="shared" si="185"/>
        <v xml:space="preserve"> </v>
      </c>
      <c r="S528" s="330"/>
      <c r="T528" s="314"/>
      <c r="U528" s="314"/>
      <c r="V528" s="314" t="str">
        <f t="shared" si="187"/>
        <v xml:space="preserve"> </v>
      </c>
      <c r="W528" s="330"/>
      <c r="X528" s="314"/>
      <c r="Y528" s="328"/>
      <c r="Z528" s="314" t="str">
        <f t="shared" si="189"/>
        <v xml:space="preserve"> </v>
      </c>
      <c r="AA528" s="330"/>
      <c r="AB528" s="314" t="str">
        <f t="shared" si="182"/>
        <v xml:space="preserve"> </v>
      </c>
      <c r="AC528" s="314"/>
      <c r="AD528" s="399"/>
    </row>
    <row r="529" spans="1:30" ht="37.5">
      <c r="A529" s="487"/>
      <c r="B529" s="509" t="s">
        <v>932</v>
      </c>
      <c r="C529" s="487" t="s">
        <v>514</v>
      </c>
      <c r="D529" s="335">
        <v>30</v>
      </c>
      <c r="E529" s="330"/>
      <c r="F529" s="314">
        <f t="shared" si="175"/>
        <v>0</v>
      </c>
      <c r="G529" s="330"/>
      <c r="H529" s="314">
        <f t="shared" si="177"/>
        <v>0</v>
      </c>
      <c r="I529" s="330"/>
      <c r="J529" s="314">
        <f t="shared" si="178"/>
        <v>0</v>
      </c>
      <c r="K529" s="330"/>
      <c r="L529" s="314"/>
      <c r="M529" s="328"/>
      <c r="N529" s="314">
        <f t="shared" si="179"/>
        <v>0</v>
      </c>
      <c r="O529" s="330"/>
      <c r="P529" s="314">
        <f t="shared" si="176"/>
        <v>0</v>
      </c>
      <c r="Q529" s="330"/>
      <c r="R529" s="314">
        <f t="shared" si="185"/>
        <v>0</v>
      </c>
      <c r="S529" s="328"/>
      <c r="T529" s="314"/>
      <c r="U529" s="314"/>
      <c r="V529" s="314">
        <f t="shared" si="187"/>
        <v>0</v>
      </c>
      <c r="W529" s="330"/>
      <c r="X529" s="314"/>
      <c r="Y529" s="328"/>
      <c r="Z529" s="314">
        <f t="shared" si="189"/>
        <v>0</v>
      </c>
      <c r="AA529" s="330"/>
      <c r="AB529" s="314">
        <f t="shared" si="182"/>
        <v>0</v>
      </c>
      <c r="AC529" s="314">
        <f t="shared" si="181"/>
        <v>0</v>
      </c>
      <c r="AD529" s="399"/>
    </row>
    <row r="530" spans="1:30">
      <c r="A530" s="487"/>
      <c r="B530" s="509" t="s">
        <v>933</v>
      </c>
      <c r="C530" s="487" t="s">
        <v>514</v>
      </c>
      <c r="D530" s="335">
        <v>10</v>
      </c>
      <c r="E530" s="330"/>
      <c r="F530" s="314">
        <f t="shared" si="175"/>
        <v>0</v>
      </c>
      <c r="G530" s="330"/>
      <c r="H530" s="314">
        <f t="shared" si="177"/>
        <v>0</v>
      </c>
      <c r="I530" s="330"/>
      <c r="J530" s="314">
        <f t="shared" si="178"/>
        <v>0</v>
      </c>
      <c r="K530" s="330"/>
      <c r="L530" s="314"/>
      <c r="M530" s="328"/>
      <c r="N530" s="314">
        <f t="shared" si="179"/>
        <v>0</v>
      </c>
      <c r="O530" s="330"/>
      <c r="P530" s="314">
        <f t="shared" si="176"/>
        <v>0</v>
      </c>
      <c r="Q530" s="330"/>
      <c r="R530" s="318">
        <f t="shared" si="185"/>
        <v>0</v>
      </c>
      <c r="S530" s="335"/>
      <c r="T530" s="318"/>
      <c r="U530" s="318"/>
      <c r="V530" s="318">
        <f t="shared" si="187"/>
        <v>0</v>
      </c>
      <c r="W530" s="329"/>
      <c r="X530" s="318"/>
      <c r="Y530" s="335"/>
      <c r="Z530" s="318">
        <f t="shared" si="189"/>
        <v>0</v>
      </c>
      <c r="AA530" s="329"/>
      <c r="AB530" s="318">
        <f t="shared" si="182"/>
        <v>0</v>
      </c>
      <c r="AC530" s="314">
        <f t="shared" si="181"/>
        <v>0</v>
      </c>
      <c r="AD530" s="399"/>
    </row>
    <row r="531" spans="1:30">
      <c r="A531" s="487"/>
      <c r="B531" s="509" t="s">
        <v>934</v>
      </c>
      <c r="C531" s="487" t="s">
        <v>514</v>
      </c>
      <c r="D531" s="335">
        <v>20</v>
      </c>
      <c r="E531" s="330"/>
      <c r="F531" s="314">
        <f t="shared" si="175"/>
        <v>0</v>
      </c>
      <c r="G531" s="330"/>
      <c r="H531" s="314">
        <f t="shared" si="177"/>
        <v>0</v>
      </c>
      <c r="I531" s="328"/>
      <c r="J531" s="314">
        <v>8</v>
      </c>
      <c r="K531" s="330">
        <v>2</v>
      </c>
      <c r="L531" s="314">
        <v>10</v>
      </c>
      <c r="M531" s="335"/>
      <c r="N531" s="318">
        <f t="shared" si="179"/>
        <v>10</v>
      </c>
      <c r="O531" s="329"/>
      <c r="P531" s="318">
        <f t="shared" si="176"/>
        <v>10</v>
      </c>
      <c r="Q531" s="330"/>
      <c r="R531" s="318">
        <f t="shared" si="185"/>
        <v>10</v>
      </c>
      <c r="S531" s="335">
        <v>8</v>
      </c>
      <c r="T531" s="318">
        <v>18</v>
      </c>
      <c r="U531" s="318"/>
      <c r="V531" s="318">
        <f t="shared" si="187"/>
        <v>18</v>
      </c>
      <c r="W531" s="329"/>
      <c r="X531" s="318"/>
      <c r="Y531" s="335"/>
      <c r="Z531" s="318">
        <f t="shared" si="189"/>
        <v>0</v>
      </c>
      <c r="AA531" s="329"/>
      <c r="AB531" s="318">
        <v>18</v>
      </c>
      <c r="AC531" s="314">
        <f t="shared" si="181"/>
        <v>90</v>
      </c>
      <c r="AD531" s="399"/>
    </row>
    <row r="532" spans="1:30">
      <c r="A532" s="456">
        <v>4</v>
      </c>
      <c r="B532" s="503" t="s">
        <v>525</v>
      </c>
      <c r="C532" s="487"/>
      <c r="D532" s="328"/>
      <c r="E532" s="330"/>
      <c r="F532" s="314" t="str">
        <f t="shared" si="175"/>
        <v xml:space="preserve"> </v>
      </c>
      <c r="G532" s="330"/>
      <c r="H532" s="314" t="str">
        <f t="shared" si="177"/>
        <v xml:space="preserve"> </v>
      </c>
      <c r="I532" s="328"/>
      <c r="J532" s="314" t="str">
        <f t="shared" si="178"/>
        <v xml:space="preserve"> </v>
      </c>
      <c r="K532" s="330"/>
      <c r="L532" s="314" t="str">
        <f t="shared" si="184"/>
        <v xml:space="preserve"> </v>
      </c>
      <c r="M532" s="335"/>
      <c r="N532" s="318" t="str">
        <f t="shared" si="179"/>
        <v xml:space="preserve"> </v>
      </c>
      <c r="O532" s="329"/>
      <c r="P532" s="318" t="str">
        <f t="shared" si="176"/>
        <v xml:space="preserve"> </v>
      </c>
      <c r="Q532" s="330"/>
      <c r="R532" s="318" t="str">
        <f t="shared" si="185"/>
        <v xml:space="preserve"> </v>
      </c>
      <c r="S532" s="335"/>
      <c r="T532" s="318" t="str">
        <f t="shared" si="186"/>
        <v xml:space="preserve"> </v>
      </c>
      <c r="U532" s="318"/>
      <c r="V532" s="318" t="str">
        <f t="shared" si="187"/>
        <v xml:space="preserve"> </v>
      </c>
      <c r="W532" s="329"/>
      <c r="X532" s="318" t="str">
        <f t="shared" si="188"/>
        <v xml:space="preserve"> </v>
      </c>
      <c r="Y532" s="335"/>
      <c r="Z532" s="318" t="str">
        <f t="shared" si="189"/>
        <v xml:space="preserve"> </v>
      </c>
      <c r="AA532" s="329"/>
      <c r="AB532" s="318" t="str">
        <f t="shared" si="182"/>
        <v xml:space="preserve"> </v>
      </c>
      <c r="AC532" s="314"/>
      <c r="AD532" s="399"/>
    </row>
    <row r="533" spans="1:30">
      <c r="A533" s="487"/>
      <c r="B533" s="545" t="s">
        <v>748</v>
      </c>
      <c r="C533" s="501" t="s">
        <v>527</v>
      </c>
      <c r="D533" s="328">
        <v>1</v>
      </c>
      <c r="E533" s="330"/>
      <c r="F533" s="314">
        <f t="shared" si="175"/>
        <v>0</v>
      </c>
      <c r="G533" s="330"/>
      <c r="H533" s="314">
        <f t="shared" si="177"/>
        <v>0</v>
      </c>
      <c r="I533" s="328"/>
      <c r="J533" s="314">
        <f t="shared" si="178"/>
        <v>0</v>
      </c>
      <c r="K533" s="330"/>
      <c r="L533" s="314">
        <f t="shared" si="184"/>
        <v>0</v>
      </c>
      <c r="M533" s="335"/>
      <c r="N533" s="318">
        <v>1</v>
      </c>
      <c r="O533" s="329"/>
      <c r="P533" s="318">
        <f t="shared" si="176"/>
        <v>1</v>
      </c>
      <c r="Q533" s="330"/>
      <c r="R533" s="318">
        <f t="shared" si="185"/>
        <v>1</v>
      </c>
      <c r="S533" s="335"/>
      <c r="T533" s="318">
        <f t="shared" si="186"/>
        <v>1</v>
      </c>
      <c r="U533" s="318"/>
      <c r="V533" s="318">
        <f t="shared" si="187"/>
        <v>1</v>
      </c>
      <c r="W533" s="329"/>
      <c r="X533" s="318">
        <f t="shared" si="188"/>
        <v>1</v>
      </c>
      <c r="Y533" s="335"/>
      <c r="Z533" s="318">
        <f t="shared" si="189"/>
        <v>1</v>
      </c>
      <c r="AA533" s="329"/>
      <c r="AB533" s="318">
        <f t="shared" si="182"/>
        <v>1</v>
      </c>
      <c r="AC533" s="314">
        <f t="shared" si="181"/>
        <v>100</v>
      </c>
      <c r="AD533" s="399"/>
    </row>
    <row r="534" spans="1:30">
      <c r="A534" s="487"/>
      <c r="B534" s="545" t="s">
        <v>749</v>
      </c>
      <c r="C534" s="487" t="s">
        <v>514</v>
      </c>
      <c r="D534" s="335">
        <v>74</v>
      </c>
      <c r="E534" s="330">
        <v>3</v>
      </c>
      <c r="F534" s="314">
        <f t="shared" si="175"/>
        <v>3</v>
      </c>
      <c r="G534" s="330">
        <v>5</v>
      </c>
      <c r="H534" s="314">
        <f t="shared" si="177"/>
        <v>8</v>
      </c>
      <c r="I534" s="328">
        <v>4</v>
      </c>
      <c r="J534" s="314">
        <f t="shared" si="178"/>
        <v>12</v>
      </c>
      <c r="K534" s="330">
        <v>5</v>
      </c>
      <c r="L534" s="314">
        <v>17</v>
      </c>
      <c r="M534" s="335">
        <v>5</v>
      </c>
      <c r="N534" s="318">
        <f t="shared" si="179"/>
        <v>22</v>
      </c>
      <c r="O534" s="329">
        <v>16</v>
      </c>
      <c r="P534" s="318">
        <f t="shared" si="176"/>
        <v>38</v>
      </c>
      <c r="Q534" s="329">
        <v>5</v>
      </c>
      <c r="R534" s="318">
        <f t="shared" si="185"/>
        <v>43</v>
      </c>
      <c r="S534" s="335">
        <v>2</v>
      </c>
      <c r="T534" s="318">
        <f t="shared" si="186"/>
        <v>45</v>
      </c>
      <c r="U534" s="318">
        <v>7</v>
      </c>
      <c r="V534" s="318">
        <f t="shared" si="187"/>
        <v>52</v>
      </c>
      <c r="W534" s="329">
        <v>1</v>
      </c>
      <c r="X534" s="318">
        <f t="shared" si="188"/>
        <v>53</v>
      </c>
      <c r="Y534" s="335"/>
      <c r="Z534" s="318">
        <f t="shared" si="189"/>
        <v>53</v>
      </c>
      <c r="AA534" s="329"/>
      <c r="AB534" s="318">
        <v>45</v>
      </c>
      <c r="AC534" s="314">
        <f>+AB534/D534*100</f>
        <v>60.810810810810814</v>
      </c>
      <c r="AD534" s="399"/>
    </row>
    <row r="535" spans="1:30">
      <c r="A535" s="439"/>
      <c r="B535" s="511" t="s">
        <v>701</v>
      </c>
      <c r="C535" s="439"/>
      <c r="D535" s="328"/>
      <c r="E535" s="330"/>
      <c r="F535" s="314" t="str">
        <f t="shared" si="175"/>
        <v xml:space="preserve"> </v>
      </c>
      <c r="G535" s="330"/>
      <c r="H535" s="314" t="str">
        <f t="shared" si="177"/>
        <v xml:space="preserve"> </v>
      </c>
      <c r="I535" s="328"/>
      <c r="J535" s="314" t="str">
        <f t="shared" si="178"/>
        <v xml:space="preserve"> </v>
      </c>
      <c r="K535" s="330"/>
      <c r="L535" s="314" t="str">
        <f t="shared" si="184"/>
        <v xml:space="preserve"> </v>
      </c>
      <c r="M535" s="335"/>
      <c r="N535" s="318" t="str">
        <f t="shared" si="179"/>
        <v xml:space="preserve"> </v>
      </c>
      <c r="O535" s="329"/>
      <c r="P535" s="318" t="str">
        <f t="shared" si="176"/>
        <v xml:space="preserve"> </v>
      </c>
      <c r="Q535" s="330"/>
      <c r="R535" s="314" t="str">
        <f t="shared" si="185"/>
        <v xml:space="preserve"> </v>
      </c>
      <c r="S535" s="328"/>
      <c r="T535" s="314" t="str">
        <f t="shared" si="186"/>
        <v xml:space="preserve"> </v>
      </c>
      <c r="U535" s="314"/>
      <c r="V535" s="314" t="str">
        <f t="shared" si="187"/>
        <v xml:space="preserve"> </v>
      </c>
      <c r="W535" s="330"/>
      <c r="X535" s="314" t="str">
        <f t="shared" si="188"/>
        <v xml:space="preserve"> </v>
      </c>
      <c r="Y535" s="328"/>
      <c r="Z535" s="314" t="str">
        <f t="shared" si="189"/>
        <v xml:space="preserve"> </v>
      </c>
      <c r="AA535" s="330"/>
      <c r="AB535" s="314" t="str">
        <f t="shared" si="182"/>
        <v xml:space="preserve"> </v>
      </c>
      <c r="AC535" s="314"/>
      <c r="AD535" s="399"/>
    </row>
    <row r="536" spans="1:30">
      <c r="A536" s="487"/>
      <c r="B536" s="545" t="s">
        <v>750</v>
      </c>
      <c r="C536" s="487" t="s">
        <v>514</v>
      </c>
      <c r="D536" s="335">
        <v>12</v>
      </c>
      <c r="E536" s="330"/>
      <c r="F536" s="314">
        <f t="shared" si="175"/>
        <v>0</v>
      </c>
      <c r="G536" s="330"/>
      <c r="H536" s="314">
        <f t="shared" si="177"/>
        <v>0</v>
      </c>
      <c r="I536" s="328"/>
      <c r="J536" s="314">
        <f t="shared" si="178"/>
        <v>0</v>
      </c>
      <c r="K536" s="330"/>
      <c r="L536" s="314">
        <f t="shared" si="184"/>
        <v>0</v>
      </c>
      <c r="M536" s="335"/>
      <c r="N536" s="318">
        <f t="shared" si="179"/>
        <v>0</v>
      </c>
      <c r="O536" s="329">
        <v>12</v>
      </c>
      <c r="P536" s="318">
        <f t="shared" si="176"/>
        <v>12</v>
      </c>
      <c r="Q536" s="329"/>
      <c r="R536" s="318">
        <v>12</v>
      </c>
      <c r="S536" s="335"/>
      <c r="T536" s="318">
        <f t="shared" si="186"/>
        <v>12</v>
      </c>
      <c r="U536" s="318"/>
      <c r="V536" s="318">
        <f t="shared" si="187"/>
        <v>12</v>
      </c>
      <c r="W536" s="329"/>
      <c r="X536" s="318">
        <f t="shared" si="188"/>
        <v>12</v>
      </c>
      <c r="Y536" s="335"/>
      <c r="Z536" s="318">
        <f t="shared" si="189"/>
        <v>12</v>
      </c>
      <c r="AA536" s="329"/>
      <c r="AB536" s="318">
        <f t="shared" si="182"/>
        <v>12</v>
      </c>
      <c r="AC536" s="314">
        <f t="shared" si="181"/>
        <v>100</v>
      </c>
      <c r="AD536" s="399"/>
    </row>
    <row r="537" spans="1:30">
      <c r="A537" s="487"/>
      <c r="B537" s="545" t="s">
        <v>751</v>
      </c>
      <c r="C537" s="487" t="s">
        <v>514</v>
      </c>
      <c r="D537" s="335">
        <v>62</v>
      </c>
      <c r="E537" s="330">
        <v>3</v>
      </c>
      <c r="F537" s="314">
        <f t="shared" si="175"/>
        <v>3</v>
      </c>
      <c r="G537" s="330">
        <v>5</v>
      </c>
      <c r="H537" s="314">
        <f t="shared" si="177"/>
        <v>8</v>
      </c>
      <c r="I537" s="328">
        <v>4</v>
      </c>
      <c r="J537" s="314">
        <f t="shared" si="178"/>
        <v>12</v>
      </c>
      <c r="K537" s="330">
        <v>5</v>
      </c>
      <c r="L537" s="314">
        <f t="shared" si="184"/>
        <v>17</v>
      </c>
      <c r="M537" s="335">
        <v>5</v>
      </c>
      <c r="N537" s="318">
        <f t="shared" si="179"/>
        <v>22</v>
      </c>
      <c r="O537" s="329">
        <v>4</v>
      </c>
      <c r="P537" s="318">
        <f t="shared" si="176"/>
        <v>26</v>
      </c>
      <c r="Q537" s="329">
        <v>5</v>
      </c>
      <c r="R537" s="318">
        <f t="shared" ref="R537:R595" si="190">IF(LEN($C537)=0," ",P537+Q537)</f>
        <v>31</v>
      </c>
      <c r="S537" s="335">
        <v>2</v>
      </c>
      <c r="T537" s="318">
        <f t="shared" si="186"/>
        <v>33</v>
      </c>
      <c r="U537" s="318">
        <v>7</v>
      </c>
      <c r="V537" s="318">
        <f t="shared" si="187"/>
        <v>40</v>
      </c>
      <c r="W537" s="329">
        <v>1</v>
      </c>
      <c r="X537" s="318">
        <f t="shared" si="188"/>
        <v>41</v>
      </c>
      <c r="Y537" s="335"/>
      <c r="Z537" s="318">
        <f t="shared" si="189"/>
        <v>41</v>
      </c>
      <c r="AA537" s="329"/>
      <c r="AB537" s="318">
        <f t="shared" si="182"/>
        <v>41</v>
      </c>
      <c r="AC537" s="314">
        <f t="shared" si="181"/>
        <v>66.129032258064512</v>
      </c>
      <c r="AD537" s="399"/>
    </row>
    <row r="538" spans="1:30" ht="37.5">
      <c r="A538" s="569">
        <v>5</v>
      </c>
      <c r="B538" s="570" t="s">
        <v>1000</v>
      </c>
      <c r="C538" s="487"/>
      <c r="D538" s="335"/>
      <c r="E538" s="330"/>
      <c r="F538" s="314"/>
      <c r="G538" s="330"/>
      <c r="H538" s="314"/>
      <c r="I538" s="328"/>
      <c r="J538" s="314"/>
      <c r="K538" s="330"/>
      <c r="L538" s="314"/>
      <c r="M538" s="328"/>
      <c r="N538" s="314"/>
      <c r="O538" s="330"/>
      <c r="P538" s="314"/>
      <c r="Q538" s="330"/>
      <c r="R538" s="314"/>
      <c r="S538" s="330"/>
      <c r="T538" s="314"/>
      <c r="U538" s="314"/>
      <c r="V538" s="314"/>
      <c r="W538" s="330"/>
      <c r="X538" s="314"/>
      <c r="Y538" s="328"/>
      <c r="Z538" s="314"/>
      <c r="AA538" s="330"/>
      <c r="AB538" s="314"/>
      <c r="AC538" s="314"/>
      <c r="AD538" s="399"/>
    </row>
    <row r="539" spans="1:30" ht="37.5">
      <c r="A539" s="487"/>
      <c r="B539" s="545" t="s">
        <v>752</v>
      </c>
      <c r="C539" s="487" t="s">
        <v>532</v>
      </c>
      <c r="D539" s="335">
        <v>131</v>
      </c>
      <c r="E539" s="330"/>
      <c r="F539" s="314">
        <f t="shared" si="175"/>
        <v>0</v>
      </c>
      <c r="G539" s="330"/>
      <c r="H539" s="314">
        <f t="shared" si="177"/>
        <v>0</v>
      </c>
      <c r="I539" s="328">
        <v>131</v>
      </c>
      <c r="J539" s="314">
        <f t="shared" si="178"/>
        <v>131</v>
      </c>
      <c r="K539" s="330"/>
      <c r="L539" s="314">
        <f t="shared" si="184"/>
        <v>131</v>
      </c>
      <c r="M539" s="328"/>
      <c r="N539" s="318">
        <f t="shared" si="179"/>
        <v>131</v>
      </c>
      <c r="O539" s="329"/>
      <c r="P539" s="318">
        <f t="shared" si="176"/>
        <v>131</v>
      </c>
      <c r="Q539" s="330"/>
      <c r="R539" s="318">
        <f t="shared" si="190"/>
        <v>131</v>
      </c>
      <c r="S539" s="329"/>
      <c r="T539" s="318">
        <f t="shared" si="186"/>
        <v>131</v>
      </c>
      <c r="U539" s="318"/>
      <c r="V539" s="318">
        <f t="shared" si="187"/>
        <v>131</v>
      </c>
      <c r="W539" s="329"/>
      <c r="X539" s="318">
        <f t="shared" si="188"/>
        <v>131</v>
      </c>
      <c r="Y539" s="335"/>
      <c r="Z539" s="318">
        <f t="shared" si="189"/>
        <v>131</v>
      </c>
      <c r="AA539" s="329"/>
      <c r="AB539" s="318">
        <f t="shared" si="182"/>
        <v>131</v>
      </c>
      <c r="AC539" s="314">
        <f t="shared" si="181"/>
        <v>100</v>
      </c>
      <c r="AD539" s="399"/>
    </row>
    <row r="540" spans="1:30" ht="37.5">
      <c r="A540" s="487"/>
      <c r="B540" s="511" t="s">
        <v>754</v>
      </c>
      <c r="C540" s="487" t="s">
        <v>532</v>
      </c>
      <c r="D540" s="335">
        <v>120</v>
      </c>
      <c r="E540" s="330"/>
      <c r="F540" s="314">
        <f t="shared" si="175"/>
        <v>0</v>
      </c>
      <c r="G540" s="330"/>
      <c r="H540" s="314">
        <f t="shared" si="177"/>
        <v>0</v>
      </c>
      <c r="I540" s="328"/>
      <c r="J540" s="314">
        <f t="shared" si="178"/>
        <v>0</v>
      </c>
      <c r="K540" s="330"/>
      <c r="L540" s="314">
        <f t="shared" si="184"/>
        <v>0</v>
      </c>
      <c r="M540" s="328"/>
      <c r="N540" s="318">
        <f t="shared" si="179"/>
        <v>0</v>
      </c>
      <c r="O540" s="329"/>
      <c r="P540" s="318">
        <f t="shared" si="176"/>
        <v>0</v>
      </c>
      <c r="Q540" s="330"/>
      <c r="R540" s="318">
        <f t="shared" si="190"/>
        <v>0</v>
      </c>
      <c r="S540" s="329"/>
      <c r="T540" s="318">
        <f t="shared" si="186"/>
        <v>0</v>
      </c>
      <c r="U540" s="318"/>
      <c r="V540" s="318">
        <f t="shared" si="187"/>
        <v>0</v>
      </c>
      <c r="W540" s="329"/>
      <c r="X540" s="318">
        <f t="shared" si="188"/>
        <v>0</v>
      </c>
      <c r="Y540" s="335"/>
      <c r="Z540" s="318">
        <f t="shared" si="189"/>
        <v>0</v>
      </c>
      <c r="AA540" s="329"/>
      <c r="AB540" s="318">
        <f t="shared" si="182"/>
        <v>0</v>
      </c>
      <c r="AC540" s="314">
        <f t="shared" si="181"/>
        <v>0</v>
      </c>
      <c r="AD540" s="399"/>
    </row>
    <row r="541" spans="1:30">
      <c r="A541" s="487"/>
      <c r="B541" s="545" t="s">
        <v>753</v>
      </c>
      <c r="C541" s="501" t="s">
        <v>75</v>
      </c>
      <c r="D541" s="335">
        <v>13975</v>
      </c>
      <c r="E541" s="330"/>
      <c r="F541" s="314">
        <f t="shared" si="175"/>
        <v>0</v>
      </c>
      <c r="G541" s="330"/>
      <c r="H541" s="314">
        <f t="shared" si="177"/>
        <v>0</v>
      </c>
      <c r="I541" s="335">
        <v>13975</v>
      </c>
      <c r="J541" s="314">
        <f t="shared" si="178"/>
        <v>13975</v>
      </c>
      <c r="K541" s="330"/>
      <c r="L541" s="314">
        <f t="shared" si="184"/>
        <v>13975</v>
      </c>
      <c r="M541" s="328"/>
      <c r="N541" s="318">
        <f t="shared" si="179"/>
        <v>13975</v>
      </c>
      <c r="O541" s="329"/>
      <c r="P541" s="318">
        <f t="shared" si="176"/>
        <v>13975</v>
      </c>
      <c r="Q541" s="330"/>
      <c r="R541" s="318">
        <f t="shared" si="190"/>
        <v>13975</v>
      </c>
      <c r="S541" s="329"/>
      <c r="T541" s="318">
        <f t="shared" si="186"/>
        <v>13975</v>
      </c>
      <c r="U541" s="318"/>
      <c r="V541" s="318">
        <f t="shared" si="187"/>
        <v>13975</v>
      </c>
      <c r="W541" s="329"/>
      <c r="X541" s="318">
        <f t="shared" si="188"/>
        <v>13975</v>
      </c>
      <c r="Y541" s="335"/>
      <c r="Z541" s="318">
        <f t="shared" si="189"/>
        <v>13975</v>
      </c>
      <c r="AA541" s="329"/>
      <c r="AB541" s="318">
        <f t="shared" si="182"/>
        <v>13975</v>
      </c>
      <c r="AC541" s="314">
        <f t="shared" si="181"/>
        <v>100</v>
      </c>
      <c r="AD541" s="399"/>
    </row>
    <row r="542" spans="1:30" ht="37.5">
      <c r="A542" s="487"/>
      <c r="B542" s="511" t="s">
        <v>757</v>
      </c>
      <c r="C542" s="501" t="s">
        <v>75</v>
      </c>
      <c r="D542" s="335">
        <v>13301</v>
      </c>
      <c r="E542" s="330"/>
      <c r="F542" s="314">
        <f t="shared" si="175"/>
        <v>0</v>
      </c>
      <c r="G542" s="330"/>
      <c r="H542" s="314">
        <f t="shared" si="177"/>
        <v>0</v>
      </c>
      <c r="I542" s="328"/>
      <c r="J542" s="314">
        <f t="shared" si="178"/>
        <v>0</v>
      </c>
      <c r="K542" s="330"/>
      <c r="L542" s="314">
        <f t="shared" si="184"/>
        <v>0</v>
      </c>
      <c r="M542" s="328"/>
      <c r="N542" s="318">
        <f t="shared" si="179"/>
        <v>0</v>
      </c>
      <c r="O542" s="329"/>
      <c r="P542" s="318">
        <f t="shared" si="176"/>
        <v>0</v>
      </c>
      <c r="Q542" s="330"/>
      <c r="R542" s="318">
        <f t="shared" si="190"/>
        <v>0</v>
      </c>
      <c r="S542" s="329"/>
      <c r="T542" s="318">
        <f t="shared" si="186"/>
        <v>0</v>
      </c>
      <c r="U542" s="318"/>
      <c r="V542" s="318">
        <f t="shared" si="187"/>
        <v>0</v>
      </c>
      <c r="W542" s="329"/>
      <c r="X542" s="318">
        <f t="shared" si="188"/>
        <v>0</v>
      </c>
      <c r="Y542" s="335"/>
      <c r="Z542" s="318">
        <f t="shared" si="189"/>
        <v>0</v>
      </c>
      <c r="AA542" s="329"/>
      <c r="AB542" s="318">
        <f t="shared" si="182"/>
        <v>0</v>
      </c>
      <c r="AC542" s="314">
        <f t="shared" si="181"/>
        <v>0</v>
      </c>
      <c r="AD542" s="399"/>
    </row>
    <row r="543" spans="1:30">
      <c r="A543" s="487"/>
      <c r="B543" s="545" t="s">
        <v>755</v>
      </c>
      <c r="C543" s="501" t="s">
        <v>536</v>
      </c>
      <c r="D543" s="335">
        <v>112</v>
      </c>
      <c r="E543" s="330"/>
      <c r="F543" s="314">
        <f t="shared" si="175"/>
        <v>0</v>
      </c>
      <c r="G543" s="330"/>
      <c r="H543" s="314">
        <f t="shared" si="177"/>
        <v>0</v>
      </c>
      <c r="I543" s="328">
        <v>112</v>
      </c>
      <c r="J543" s="314">
        <f t="shared" si="178"/>
        <v>112</v>
      </c>
      <c r="K543" s="330"/>
      <c r="L543" s="314">
        <f t="shared" si="184"/>
        <v>112</v>
      </c>
      <c r="M543" s="328"/>
      <c r="N543" s="318">
        <f t="shared" si="179"/>
        <v>112</v>
      </c>
      <c r="O543" s="329"/>
      <c r="P543" s="318">
        <f t="shared" si="176"/>
        <v>112</v>
      </c>
      <c r="Q543" s="330"/>
      <c r="R543" s="318">
        <f t="shared" si="190"/>
        <v>112</v>
      </c>
      <c r="S543" s="329"/>
      <c r="T543" s="318">
        <f t="shared" si="186"/>
        <v>112</v>
      </c>
      <c r="U543" s="318"/>
      <c r="V543" s="318">
        <f t="shared" si="187"/>
        <v>112</v>
      </c>
      <c r="W543" s="329"/>
      <c r="X543" s="318">
        <f t="shared" si="188"/>
        <v>112</v>
      </c>
      <c r="Y543" s="335"/>
      <c r="Z543" s="318">
        <f t="shared" si="189"/>
        <v>112</v>
      </c>
      <c r="AA543" s="329"/>
      <c r="AB543" s="318">
        <f t="shared" si="182"/>
        <v>112</v>
      </c>
      <c r="AC543" s="314">
        <f t="shared" si="181"/>
        <v>100</v>
      </c>
      <c r="AD543" s="399"/>
    </row>
    <row r="544" spans="1:30" ht="37.5">
      <c r="A544" s="487"/>
      <c r="B544" s="533" t="s">
        <v>756</v>
      </c>
      <c r="C544" s="501" t="s">
        <v>536</v>
      </c>
      <c r="D544" s="335">
        <v>110</v>
      </c>
      <c r="E544" s="330"/>
      <c r="F544" s="314">
        <f t="shared" si="175"/>
        <v>0</v>
      </c>
      <c r="G544" s="330"/>
      <c r="H544" s="314">
        <f t="shared" si="177"/>
        <v>0</v>
      </c>
      <c r="I544" s="328"/>
      <c r="J544" s="314">
        <f t="shared" si="178"/>
        <v>0</v>
      </c>
      <c r="K544" s="330"/>
      <c r="L544" s="314">
        <f t="shared" si="184"/>
        <v>0</v>
      </c>
      <c r="M544" s="328"/>
      <c r="N544" s="314">
        <f t="shared" si="179"/>
        <v>0</v>
      </c>
      <c r="O544" s="330"/>
      <c r="P544" s="314">
        <f t="shared" si="176"/>
        <v>0</v>
      </c>
      <c r="Q544" s="330"/>
      <c r="R544" s="314">
        <f t="shared" si="190"/>
        <v>0</v>
      </c>
      <c r="S544" s="330"/>
      <c r="T544" s="314">
        <f t="shared" si="186"/>
        <v>0</v>
      </c>
      <c r="U544" s="314"/>
      <c r="V544" s="314">
        <f t="shared" si="187"/>
        <v>0</v>
      </c>
      <c r="W544" s="330"/>
      <c r="X544" s="314">
        <f t="shared" si="188"/>
        <v>0</v>
      </c>
      <c r="Y544" s="328"/>
      <c r="Z544" s="314">
        <f t="shared" si="189"/>
        <v>0</v>
      </c>
      <c r="AA544" s="330"/>
      <c r="AB544" s="314">
        <f t="shared" si="182"/>
        <v>0</v>
      </c>
      <c r="AC544" s="314">
        <f t="shared" si="181"/>
        <v>0</v>
      </c>
      <c r="AD544" s="399"/>
    </row>
    <row r="545" spans="1:30">
      <c r="A545" s="487"/>
      <c r="B545" s="545" t="s">
        <v>80</v>
      </c>
      <c r="C545" s="501" t="s">
        <v>24</v>
      </c>
      <c r="D545" s="338">
        <v>95.2</v>
      </c>
      <c r="E545" s="330"/>
      <c r="F545" s="314">
        <f t="shared" si="175"/>
        <v>0</v>
      </c>
      <c r="G545" s="330"/>
      <c r="H545" s="314">
        <f t="shared" si="177"/>
        <v>0</v>
      </c>
      <c r="I545" s="328"/>
      <c r="J545" s="314">
        <f t="shared" si="178"/>
        <v>0</v>
      </c>
      <c r="K545" s="330"/>
      <c r="L545" s="314">
        <f t="shared" si="184"/>
        <v>0</v>
      </c>
      <c r="M545" s="328"/>
      <c r="N545" s="314">
        <f t="shared" si="179"/>
        <v>0</v>
      </c>
      <c r="O545" s="330"/>
      <c r="P545" s="314">
        <f t="shared" si="176"/>
        <v>0</v>
      </c>
      <c r="Q545" s="330"/>
      <c r="R545" s="314">
        <f t="shared" si="190"/>
        <v>0</v>
      </c>
      <c r="S545" s="330"/>
      <c r="T545" s="314">
        <f t="shared" si="186"/>
        <v>0</v>
      </c>
      <c r="U545" s="314"/>
      <c r="V545" s="314">
        <f t="shared" si="187"/>
        <v>0</v>
      </c>
      <c r="W545" s="330"/>
      <c r="X545" s="314">
        <f t="shared" si="188"/>
        <v>0</v>
      </c>
      <c r="Y545" s="328"/>
      <c r="Z545" s="314">
        <f t="shared" si="189"/>
        <v>0</v>
      </c>
      <c r="AA545" s="330"/>
      <c r="AB545" s="314">
        <f t="shared" si="182"/>
        <v>0</v>
      </c>
      <c r="AC545" s="314">
        <f t="shared" si="181"/>
        <v>0</v>
      </c>
      <c r="AD545" s="399"/>
    </row>
    <row r="546" spans="1:30">
      <c r="A546" s="487"/>
      <c r="B546" s="545" t="s">
        <v>81</v>
      </c>
      <c r="C546" s="501" t="s">
        <v>24</v>
      </c>
      <c r="D546" s="338">
        <v>91.6</v>
      </c>
      <c r="E546" s="330"/>
      <c r="F546" s="314">
        <f t="shared" si="175"/>
        <v>0</v>
      </c>
      <c r="G546" s="330"/>
      <c r="H546" s="314">
        <f t="shared" si="177"/>
        <v>0</v>
      </c>
      <c r="I546" s="328"/>
      <c r="J546" s="314">
        <f t="shared" si="178"/>
        <v>0</v>
      </c>
      <c r="K546" s="330"/>
      <c r="L546" s="314">
        <f t="shared" si="184"/>
        <v>0</v>
      </c>
      <c r="M546" s="328"/>
      <c r="N546" s="314">
        <f t="shared" si="179"/>
        <v>0</v>
      </c>
      <c r="O546" s="330"/>
      <c r="P546" s="314">
        <f t="shared" si="176"/>
        <v>0</v>
      </c>
      <c r="Q546" s="330"/>
      <c r="R546" s="314">
        <f t="shared" si="190"/>
        <v>0</v>
      </c>
      <c r="S546" s="330"/>
      <c r="T546" s="314">
        <f t="shared" si="186"/>
        <v>0</v>
      </c>
      <c r="U546" s="314"/>
      <c r="V546" s="314">
        <f t="shared" si="187"/>
        <v>0</v>
      </c>
      <c r="W546" s="330"/>
      <c r="X546" s="314">
        <f t="shared" si="188"/>
        <v>0</v>
      </c>
      <c r="Y546" s="328"/>
      <c r="Z546" s="314">
        <f t="shared" si="189"/>
        <v>0</v>
      </c>
      <c r="AA546" s="330"/>
      <c r="AB546" s="314">
        <f t="shared" si="182"/>
        <v>0</v>
      </c>
      <c r="AC546" s="314">
        <f t="shared" si="181"/>
        <v>0</v>
      </c>
      <c r="AD546" s="399"/>
    </row>
    <row r="547" spans="1:30">
      <c r="A547" s="487"/>
      <c r="B547" s="545" t="s">
        <v>138</v>
      </c>
      <c r="C547" s="501" t="s">
        <v>24</v>
      </c>
      <c r="D547" s="338">
        <v>98.2</v>
      </c>
      <c r="E547" s="330"/>
      <c r="F547" s="314">
        <f t="shared" ref="F547:F610" si="191">IF(LEN(C547)=0," ",E547)</f>
        <v>0</v>
      </c>
      <c r="G547" s="330"/>
      <c r="H547" s="314">
        <f t="shared" si="177"/>
        <v>0</v>
      </c>
      <c r="I547" s="328"/>
      <c r="J547" s="314">
        <f t="shared" si="178"/>
        <v>0</v>
      </c>
      <c r="K547" s="330"/>
      <c r="L547" s="314">
        <f t="shared" si="184"/>
        <v>0</v>
      </c>
      <c r="M547" s="328"/>
      <c r="N547" s="314">
        <f t="shared" si="179"/>
        <v>0</v>
      </c>
      <c r="O547" s="330"/>
      <c r="P547" s="314">
        <f t="shared" si="176"/>
        <v>0</v>
      </c>
      <c r="Q547" s="330"/>
      <c r="R547" s="314">
        <f t="shared" si="190"/>
        <v>0</v>
      </c>
      <c r="S547" s="330"/>
      <c r="T547" s="314">
        <f t="shared" si="186"/>
        <v>0</v>
      </c>
      <c r="U547" s="314"/>
      <c r="V547" s="314">
        <f t="shared" si="187"/>
        <v>0</v>
      </c>
      <c r="W547" s="330"/>
      <c r="X547" s="314">
        <f t="shared" si="188"/>
        <v>0</v>
      </c>
      <c r="Y547" s="328"/>
      <c r="Z547" s="314">
        <f t="shared" si="189"/>
        <v>0</v>
      </c>
      <c r="AA547" s="330"/>
      <c r="AB547" s="314">
        <f t="shared" si="182"/>
        <v>0</v>
      </c>
      <c r="AC547" s="314">
        <f t="shared" si="181"/>
        <v>0</v>
      </c>
      <c r="AD547" s="399"/>
    </row>
    <row r="548" spans="1:30">
      <c r="A548" s="456">
        <v>4</v>
      </c>
      <c r="B548" s="503" t="s">
        <v>541</v>
      </c>
      <c r="C548" s="487"/>
      <c r="D548" s="328"/>
      <c r="E548" s="330"/>
      <c r="F548" s="314" t="str">
        <f t="shared" si="191"/>
        <v xml:space="preserve"> </v>
      </c>
      <c r="G548" s="330"/>
      <c r="H548" s="314" t="str">
        <f t="shared" si="177"/>
        <v xml:space="preserve"> </v>
      </c>
      <c r="I548" s="328"/>
      <c r="J548" s="314" t="str">
        <f t="shared" si="178"/>
        <v xml:space="preserve"> </v>
      </c>
      <c r="K548" s="330"/>
      <c r="L548" s="314" t="str">
        <f t="shared" si="184"/>
        <v xml:space="preserve"> </v>
      </c>
      <c r="M548" s="328"/>
      <c r="N548" s="314" t="str">
        <f t="shared" si="179"/>
        <v xml:space="preserve"> </v>
      </c>
      <c r="O548" s="330"/>
      <c r="P548" s="314" t="str">
        <f t="shared" ref="P548:P611" si="192">IF(LEN($C548)=0," ",N548+O548)</f>
        <v xml:space="preserve"> </v>
      </c>
      <c r="Q548" s="330"/>
      <c r="R548" s="318" t="str">
        <f t="shared" si="190"/>
        <v xml:space="preserve"> </v>
      </c>
      <c r="S548" s="329"/>
      <c r="T548" s="318" t="str">
        <f t="shared" si="186"/>
        <v xml:space="preserve"> </v>
      </c>
      <c r="U548" s="318"/>
      <c r="V548" s="318" t="str">
        <f t="shared" si="187"/>
        <v xml:space="preserve"> </v>
      </c>
      <c r="W548" s="329"/>
      <c r="X548" s="318" t="str">
        <f t="shared" si="188"/>
        <v xml:space="preserve"> </v>
      </c>
      <c r="Y548" s="335"/>
      <c r="Z548" s="318" t="str">
        <f t="shared" si="189"/>
        <v xml:space="preserve"> </v>
      </c>
      <c r="AA548" s="329"/>
      <c r="AB548" s="318" t="str">
        <f t="shared" si="182"/>
        <v xml:space="preserve"> </v>
      </c>
      <c r="AC548" s="314"/>
      <c r="AD548" s="399"/>
    </row>
    <row r="549" spans="1:30">
      <c r="A549" s="487"/>
      <c r="B549" s="545" t="s">
        <v>762</v>
      </c>
      <c r="C549" s="487" t="s">
        <v>330</v>
      </c>
      <c r="D549" s="335">
        <v>150</v>
      </c>
      <c r="E549" s="330"/>
      <c r="F549" s="314">
        <f t="shared" si="191"/>
        <v>0</v>
      </c>
      <c r="G549" s="330">
        <v>23</v>
      </c>
      <c r="H549" s="314">
        <f t="shared" ref="H549:H612" si="193">IF(LEN(C549)=0," ",F549+G549)</f>
        <v>23</v>
      </c>
      <c r="I549" s="328"/>
      <c r="J549" s="314">
        <f t="shared" ref="J549:J612" si="194">IF(LEN($C549)=0," ",H549+I549)</f>
        <v>23</v>
      </c>
      <c r="K549" s="330"/>
      <c r="L549" s="314">
        <f t="shared" si="184"/>
        <v>23</v>
      </c>
      <c r="M549" s="328"/>
      <c r="N549" s="318">
        <f t="shared" ref="N549:N612" si="195">IF(LEN($C549)=0," ",L549+M549)</f>
        <v>23</v>
      </c>
      <c r="O549" s="329"/>
      <c r="P549" s="318">
        <f t="shared" si="192"/>
        <v>23</v>
      </c>
      <c r="Q549" s="330"/>
      <c r="R549" s="318">
        <f t="shared" si="190"/>
        <v>23</v>
      </c>
      <c r="S549" s="329"/>
      <c r="T549" s="318">
        <f t="shared" si="186"/>
        <v>23</v>
      </c>
      <c r="U549" s="318"/>
      <c r="V549" s="318">
        <f t="shared" si="187"/>
        <v>23</v>
      </c>
      <c r="W549" s="329"/>
      <c r="X549" s="318">
        <f t="shared" si="188"/>
        <v>23</v>
      </c>
      <c r="Y549" s="335"/>
      <c r="Z549" s="318">
        <f t="shared" si="189"/>
        <v>23</v>
      </c>
      <c r="AA549" s="329"/>
      <c r="AB549" s="318">
        <f t="shared" si="182"/>
        <v>23</v>
      </c>
      <c r="AC549" s="314">
        <f t="shared" si="181"/>
        <v>15.333333333333332</v>
      </c>
      <c r="AD549" s="399"/>
    </row>
    <row r="550" spans="1:30">
      <c r="A550" s="487"/>
      <c r="B550" s="511" t="s">
        <v>701</v>
      </c>
      <c r="C550" s="487" t="s">
        <v>330</v>
      </c>
      <c r="D550" s="330"/>
      <c r="E550" s="330"/>
      <c r="F550" s="314">
        <f t="shared" si="191"/>
        <v>0</v>
      </c>
      <c r="G550" s="330"/>
      <c r="H550" s="314">
        <f t="shared" si="193"/>
        <v>0</v>
      </c>
      <c r="I550" s="328"/>
      <c r="J550" s="314">
        <f t="shared" si="194"/>
        <v>0</v>
      </c>
      <c r="K550" s="330"/>
      <c r="L550" s="314">
        <f t="shared" si="184"/>
        <v>0</v>
      </c>
      <c r="M550" s="328"/>
      <c r="N550" s="318">
        <f t="shared" si="195"/>
        <v>0</v>
      </c>
      <c r="O550" s="329"/>
      <c r="P550" s="318">
        <f t="shared" si="192"/>
        <v>0</v>
      </c>
      <c r="Q550" s="330"/>
      <c r="R550" s="318">
        <f t="shared" si="190"/>
        <v>0</v>
      </c>
      <c r="S550" s="329"/>
      <c r="T550" s="318">
        <f t="shared" si="186"/>
        <v>0</v>
      </c>
      <c r="U550" s="318"/>
      <c r="V550" s="318">
        <f t="shared" si="187"/>
        <v>0</v>
      </c>
      <c r="W550" s="329"/>
      <c r="X550" s="318">
        <f t="shared" si="188"/>
        <v>0</v>
      </c>
      <c r="Y550" s="335"/>
      <c r="Z550" s="318">
        <f t="shared" si="189"/>
        <v>0</v>
      </c>
      <c r="AA550" s="329"/>
      <c r="AB550" s="318">
        <f t="shared" si="182"/>
        <v>0</v>
      </c>
      <c r="AC550" s="314"/>
      <c r="AD550" s="399"/>
    </row>
    <row r="551" spans="1:30">
      <c r="A551" s="487"/>
      <c r="B551" s="545" t="s">
        <v>758</v>
      </c>
      <c r="C551" s="487" t="s">
        <v>330</v>
      </c>
      <c r="D551" s="328"/>
      <c r="E551" s="330"/>
      <c r="F551" s="314">
        <f t="shared" si="191"/>
        <v>0</v>
      </c>
      <c r="G551" s="330"/>
      <c r="H551" s="314">
        <f t="shared" si="193"/>
        <v>0</v>
      </c>
      <c r="I551" s="328"/>
      <c r="J551" s="314">
        <f t="shared" si="194"/>
        <v>0</v>
      </c>
      <c r="K551" s="330"/>
      <c r="L551" s="314">
        <f t="shared" si="184"/>
        <v>0</v>
      </c>
      <c r="M551" s="328"/>
      <c r="N551" s="318">
        <f t="shared" si="195"/>
        <v>0</v>
      </c>
      <c r="O551" s="329"/>
      <c r="P551" s="318">
        <f t="shared" si="192"/>
        <v>0</v>
      </c>
      <c r="Q551" s="330"/>
      <c r="R551" s="318">
        <f t="shared" si="190"/>
        <v>0</v>
      </c>
      <c r="S551" s="329"/>
      <c r="T551" s="318">
        <f t="shared" si="186"/>
        <v>0</v>
      </c>
      <c r="U551" s="318"/>
      <c r="V551" s="318">
        <f t="shared" si="187"/>
        <v>0</v>
      </c>
      <c r="W551" s="329"/>
      <c r="X551" s="318">
        <f t="shared" si="188"/>
        <v>0</v>
      </c>
      <c r="Y551" s="335"/>
      <c r="Z551" s="318">
        <f t="shared" si="189"/>
        <v>0</v>
      </c>
      <c r="AA551" s="329"/>
      <c r="AB551" s="318">
        <f t="shared" si="182"/>
        <v>0</v>
      </c>
      <c r="AC551" s="314"/>
      <c r="AD551" s="399"/>
    </row>
    <row r="552" spans="1:30">
      <c r="A552" s="487"/>
      <c r="B552" s="545" t="s">
        <v>759</v>
      </c>
      <c r="C552" s="487" t="s">
        <v>330</v>
      </c>
      <c r="D552" s="335">
        <v>150</v>
      </c>
      <c r="E552" s="330"/>
      <c r="F552" s="314">
        <f t="shared" si="191"/>
        <v>0</v>
      </c>
      <c r="G552" s="330">
        <v>23</v>
      </c>
      <c r="H552" s="314">
        <f t="shared" si="193"/>
        <v>23</v>
      </c>
      <c r="I552" s="330"/>
      <c r="J552" s="314">
        <f t="shared" si="194"/>
        <v>23</v>
      </c>
      <c r="K552" s="330"/>
      <c r="L552" s="314">
        <f t="shared" si="184"/>
        <v>23</v>
      </c>
      <c r="M552" s="328"/>
      <c r="N552" s="318">
        <f t="shared" si="195"/>
        <v>23</v>
      </c>
      <c r="O552" s="329"/>
      <c r="P552" s="318">
        <f t="shared" si="192"/>
        <v>23</v>
      </c>
      <c r="Q552" s="330"/>
      <c r="R552" s="318">
        <f t="shared" si="190"/>
        <v>23</v>
      </c>
      <c r="S552" s="329"/>
      <c r="T552" s="318">
        <f t="shared" si="186"/>
        <v>23</v>
      </c>
      <c r="U552" s="318"/>
      <c r="V552" s="318">
        <f t="shared" si="187"/>
        <v>23</v>
      </c>
      <c r="W552" s="329"/>
      <c r="X552" s="318">
        <f t="shared" si="188"/>
        <v>23</v>
      </c>
      <c r="Y552" s="335"/>
      <c r="Z552" s="318"/>
      <c r="AA552" s="329"/>
      <c r="AB552" s="318">
        <v>23</v>
      </c>
      <c r="AC552" s="314">
        <f>+AB552/D552*100</f>
        <v>15.333333333333332</v>
      </c>
      <c r="AD552" s="399"/>
    </row>
    <row r="553" spans="1:30">
      <c r="A553" s="487"/>
      <c r="B553" s="545" t="s">
        <v>760</v>
      </c>
      <c r="C553" s="487" t="s">
        <v>330</v>
      </c>
      <c r="D553" s="335">
        <v>6779</v>
      </c>
      <c r="E553" s="329"/>
      <c r="F553" s="314">
        <v>6629</v>
      </c>
      <c r="G553" s="329">
        <v>23</v>
      </c>
      <c r="H553" s="314">
        <f t="shared" si="193"/>
        <v>6652</v>
      </c>
      <c r="I553" s="329"/>
      <c r="J553" s="314">
        <f t="shared" si="194"/>
        <v>6652</v>
      </c>
      <c r="K553" s="329"/>
      <c r="L553" s="318">
        <f t="shared" si="184"/>
        <v>6652</v>
      </c>
      <c r="M553" s="335"/>
      <c r="N553" s="318">
        <f t="shared" si="195"/>
        <v>6652</v>
      </c>
      <c r="O553" s="329"/>
      <c r="P553" s="318">
        <f t="shared" si="192"/>
        <v>6652</v>
      </c>
      <c r="Q553" s="329"/>
      <c r="R553" s="318">
        <f t="shared" si="190"/>
        <v>6652</v>
      </c>
      <c r="S553" s="329"/>
      <c r="T553" s="318">
        <f t="shared" si="186"/>
        <v>6652</v>
      </c>
      <c r="U553" s="318"/>
      <c r="V553" s="318">
        <f t="shared" si="187"/>
        <v>6652</v>
      </c>
      <c r="W553" s="329"/>
      <c r="X553" s="318">
        <f t="shared" si="188"/>
        <v>6652</v>
      </c>
      <c r="Y553" s="335"/>
      <c r="Z553" s="318">
        <f t="shared" si="189"/>
        <v>6652</v>
      </c>
      <c r="AA553" s="329"/>
      <c r="AB553" s="318">
        <f t="shared" si="182"/>
        <v>6652</v>
      </c>
      <c r="AC553" s="314">
        <f t="shared" si="181"/>
        <v>98.126567340315688</v>
      </c>
      <c r="AD553" s="399"/>
    </row>
    <row r="554" spans="1:30">
      <c r="A554" s="487"/>
      <c r="B554" s="511" t="s">
        <v>701</v>
      </c>
      <c r="C554" s="487" t="s">
        <v>330</v>
      </c>
      <c r="D554" s="328"/>
      <c r="E554" s="330"/>
      <c r="F554" s="314"/>
      <c r="G554" s="330"/>
      <c r="H554" s="314">
        <f t="shared" si="193"/>
        <v>0</v>
      </c>
      <c r="I554" s="330"/>
      <c r="J554" s="314">
        <f t="shared" si="194"/>
        <v>0</v>
      </c>
      <c r="K554" s="330"/>
      <c r="L554" s="314">
        <f t="shared" si="184"/>
        <v>0</v>
      </c>
      <c r="M554" s="328"/>
      <c r="N554" s="318">
        <f t="shared" si="195"/>
        <v>0</v>
      </c>
      <c r="O554" s="329"/>
      <c r="P554" s="318">
        <f t="shared" si="192"/>
        <v>0</v>
      </c>
      <c r="Q554" s="330"/>
      <c r="R554" s="314">
        <f t="shared" si="190"/>
        <v>0</v>
      </c>
      <c r="S554" s="330"/>
      <c r="T554" s="314">
        <f t="shared" si="186"/>
        <v>0</v>
      </c>
      <c r="U554" s="314"/>
      <c r="V554" s="314">
        <f t="shared" si="187"/>
        <v>0</v>
      </c>
      <c r="W554" s="330"/>
      <c r="X554" s="314">
        <f t="shared" si="188"/>
        <v>0</v>
      </c>
      <c r="Y554" s="328"/>
      <c r="Z554" s="314">
        <f t="shared" si="189"/>
        <v>0</v>
      </c>
      <c r="AA554" s="330"/>
      <c r="AB554" s="314"/>
      <c r="AC554" s="314"/>
      <c r="AD554" s="399"/>
    </row>
    <row r="555" spans="1:30">
      <c r="A555" s="487"/>
      <c r="B555" s="545" t="s">
        <v>758</v>
      </c>
      <c r="C555" s="487" t="s">
        <v>330</v>
      </c>
      <c r="D555" s="328"/>
      <c r="E555" s="330"/>
      <c r="F555" s="314">
        <f t="shared" si="191"/>
        <v>0</v>
      </c>
      <c r="G555" s="330"/>
      <c r="H555" s="314">
        <f t="shared" si="193"/>
        <v>0</v>
      </c>
      <c r="I555" s="330"/>
      <c r="J555" s="314">
        <f t="shared" si="194"/>
        <v>0</v>
      </c>
      <c r="K555" s="330"/>
      <c r="L555" s="314">
        <f t="shared" si="184"/>
        <v>0</v>
      </c>
      <c r="M555" s="328"/>
      <c r="N555" s="318">
        <f t="shared" si="195"/>
        <v>0</v>
      </c>
      <c r="O555" s="329"/>
      <c r="P555" s="318">
        <f t="shared" si="192"/>
        <v>0</v>
      </c>
      <c r="Q555" s="330"/>
      <c r="R555" s="314">
        <f t="shared" si="190"/>
        <v>0</v>
      </c>
      <c r="S555" s="330"/>
      <c r="T555" s="314">
        <f t="shared" si="186"/>
        <v>0</v>
      </c>
      <c r="U555" s="314"/>
      <c r="V555" s="314">
        <f t="shared" si="187"/>
        <v>0</v>
      </c>
      <c r="W555" s="330"/>
      <c r="X555" s="314">
        <f t="shared" si="188"/>
        <v>0</v>
      </c>
      <c r="Y555" s="328"/>
      <c r="Z555" s="314">
        <f t="shared" si="189"/>
        <v>0</v>
      </c>
      <c r="AA555" s="330"/>
      <c r="AB555" s="314">
        <f t="shared" si="182"/>
        <v>0</v>
      </c>
      <c r="AC555" s="314"/>
      <c r="AD555" s="399"/>
    </row>
    <row r="556" spans="1:30">
      <c r="A556" s="487"/>
      <c r="B556" s="545" t="s">
        <v>759</v>
      </c>
      <c r="C556" s="487" t="s">
        <v>330</v>
      </c>
      <c r="D556" s="335">
        <v>6779</v>
      </c>
      <c r="E556" s="329"/>
      <c r="F556" s="314">
        <v>6629</v>
      </c>
      <c r="G556" s="329">
        <v>23</v>
      </c>
      <c r="H556" s="314">
        <f t="shared" si="193"/>
        <v>6652</v>
      </c>
      <c r="I556" s="329"/>
      <c r="J556" s="314">
        <f t="shared" si="194"/>
        <v>6652</v>
      </c>
      <c r="K556" s="329"/>
      <c r="L556" s="318">
        <f t="shared" si="184"/>
        <v>6652</v>
      </c>
      <c r="M556" s="335"/>
      <c r="N556" s="318">
        <f t="shared" si="195"/>
        <v>6652</v>
      </c>
      <c r="O556" s="329"/>
      <c r="P556" s="318">
        <f t="shared" si="192"/>
        <v>6652</v>
      </c>
      <c r="Q556" s="329"/>
      <c r="R556" s="318">
        <f t="shared" si="190"/>
        <v>6652</v>
      </c>
      <c r="S556" s="329"/>
      <c r="T556" s="318">
        <f t="shared" si="186"/>
        <v>6652</v>
      </c>
      <c r="U556" s="318"/>
      <c r="V556" s="318">
        <f t="shared" si="187"/>
        <v>6652</v>
      </c>
      <c r="W556" s="329"/>
      <c r="X556" s="314">
        <f t="shared" si="188"/>
        <v>6652</v>
      </c>
      <c r="Y556" s="335"/>
      <c r="Z556" s="318">
        <f t="shared" si="189"/>
        <v>6652</v>
      </c>
      <c r="AA556" s="329"/>
      <c r="AB556" s="318">
        <f t="shared" ref="AB556:AB584" si="196">IF(LEN($C556)=0," ",Z556+AA556)</f>
        <v>6652</v>
      </c>
      <c r="AC556" s="314">
        <f t="shared" si="181"/>
        <v>98.126567340315688</v>
      </c>
      <c r="AD556" s="399"/>
    </row>
    <row r="557" spans="1:30">
      <c r="A557" s="487"/>
      <c r="B557" s="545" t="s">
        <v>761</v>
      </c>
      <c r="C557" s="487" t="s">
        <v>277</v>
      </c>
      <c r="D557" s="335"/>
      <c r="E557" s="330"/>
      <c r="F557" s="314"/>
      <c r="G557" s="330"/>
      <c r="H557" s="314"/>
      <c r="I557" s="330"/>
      <c r="J557" s="314"/>
      <c r="K557" s="330"/>
      <c r="L557" s="314"/>
      <c r="M557" s="328"/>
      <c r="N557" s="318"/>
      <c r="O557" s="329"/>
      <c r="P557" s="318"/>
      <c r="Q557" s="330"/>
      <c r="R557" s="314"/>
      <c r="S557" s="330"/>
      <c r="T557" s="314"/>
      <c r="U557" s="314"/>
      <c r="V557" s="314"/>
      <c r="W557" s="330"/>
      <c r="X557" s="314"/>
      <c r="Y557" s="328"/>
      <c r="Z557" s="314"/>
      <c r="AA557" s="330"/>
      <c r="AB557" s="314"/>
      <c r="AC557" s="314"/>
      <c r="AD557" s="399"/>
    </row>
    <row r="558" spans="1:30">
      <c r="A558" s="456">
        <v>5</v>
      </c>
      <c r="B558" s="553" t="s">
        <v>763</v>
      </c>
      <c r="C558" s="456"/>
      <c r="D558" s="328"/>
      <c r="E558" s="330"/>
      <c r="F558" s="314" t="str">
        <f t="shared" si="191"/>
        <v xml:space="preserve"> </v>
      </c>
      <c r="G558" s="330"/>
      <c r="H558" s="314" t="str">
        <f t="shared" si="193"/>
        <v xml:space="preserve"> </v>
      </c>
      <c r="I558" s="330"/>
      <c r="J558" s="314" t="str">
        <f t="shared" si="194"/>
        <v xml:space="preserve"> </v>
      </c>
      <c r="K558" s="330"/>
      <c r="L558" s="314" t="str">
        <f t="shared" si="184"/>
        <v xml:space="preserve"> </v>
      </c>
      <c r="M558" s="328"/>
      <c r="N558" s="314" t="str">
        <f t="shared" si="195"/>
        <v xml:space="preserve"> </v>
      </c>
      <c r="O558" s="330"/>
      <c r="P558" s="314" t="str">
        <f t="shared" si="192"/>
        <v xml:space="preserve"> </v>
      </c>
      <c r="Q558" s="330"/>
      <c r="R558" s="314" t="str">
        <f t="shared" si="190"/>
        <v xml:space="preserve"> </v>
      </c>
      <c r="S558" s="330"/>
      <c r="T558" s="314" t="str">
        <f t="shared" si="186"/>
        <v xml:space="preserve"> </v>
      </c>
      <c r="U558" s="314"/>
      <c r="V558" s="314" t="str">
        <f t="shared" si="187"/>
        <v xml:space="preserve"> </v>
      </c>
      <c r="W558" s="330"/>
      <c r="X558" s="314" t="str">
        <f t="shared" si="188"/>
        <v xml:space="preserve"> </v>
      </c>
      <c r="Y558" s="328"/>
      <c r="Z558" s="314" t="str">
        <f t="shared" si="189"/>
        <v xml:space="preserve"> </v>
      </c>
      <c r="AA558" s="330"/>
      <c r="AB558" s="314" t="str">
        <f t="shared" si="196"/>
        <v xml:space="preserve"> </v>
      </c>
      <c r="AC558" s="314"/>
      <c r="AD558" s="399"/>
    </row>
    <row r="559" spans="1:30">
      <c r="A559" s="487"/>
      <c r="B559" s="545" t="s">
        <v>764</v>
      </c>
      <c r="C559" s="487" t="s">
        <v>767</v>
      </c>
      <c r="D559" s="328"/>
      <c r="E559" s="330"/>
      <c r="F559" s="314">
        <f t="shared" si="191"/>
        <v>0</v>
      </c>
      <c r="G559" s="330"/>
      <c r="H559" s="314">
        <f t="shared" si="193"/>
        <v>0</v>
      </c>
      <c r="I559" s="330"/>
      <c r="J559" s="314">
        <f t="shared" si="194"/>
        <v>0</v>
      </c>
      <c r="K559" s="330"/>
      <c r="L559" s="314">
        <f t="shared" si="184"/>
        <v>0</v>
      </c>
      <c r="M559" s="328"/>
      <c r="N559" s="314">
        <f t="shared" si="195"/>
        <v>0</v>
      </c>
      <c r="O559" s="330"/>
      <c r="P559" s="314">
        <f t="shared" si="192"/>
        <v>0</v>
      </c>
      <c r="Q559" s="330"/>
      <c r="R559" s="314">
        <f t="shared" si="190"/>
        <v>0</v>
      </c>
      <c r="S559" s="330"/>
      <c r="T559" s="314">
        <f t="shared" si="186"/>
        <v>0</v>
      </c>
      <c r="U559" s="314"/>
      <c r="V559" s="314">
        <f t="shared" si="187"/>
        <v>0</v>
      </c>
      <c r="W559" s="330"/>
      <c r="X559" s="314">
        <f t="shared" si="188"/>
        <v>0</v>
      </c>
      <c r="Y559" s="328"/>
      <c r="Z559" s="314">
        <f t="shared" si="189"/>
        <v>0</v>
      </c>
      <c r="AA559" s="330"/>
      <c r="AB559" s="314">
        <f t="shared" si="196"/>
        <v>0</v>
      </c>
      <c r="AC559" s="314"/>
      <c r="AD559" s="399"/>
    </row>
    <row r="560" spans="1:30" s="7" customFormat="1">
      <c r="A560" s="439"/>
      <c r="B560" s="511" t="s">
        <v>765</v>
      </c>
      <c r="C560" s="439" t="str">
        <f>+C559</f>
        <v>Hiện vật</v>
      </c>
      <c r="D560" s="330">
        <v>150</v>
      </c>
      <c r="E560" s="330"/>
      <c r="F560" s="314">
        <f t="shared" si="191"/>
        <v>0</v>
      </c>
      <c r="G560" s="330"/>
      <c r="H560" s="314">
        <f t="shared" si="193"/>
        <v>0</v>
      </c>
      <c r="I560" s="330"/>
      <c r="J560" s="314">
        <f t="shared" si="194"/>
        <v>0</v>
      </c>
      <c r="K560" s="330"/>
      <c r="L560" s="314">
        <f t="shared" si="184"/>
        <v>0</v>
      </c>
      <c r="M560" s="328"/>
      <c r="N560" s="314">
        <f t="shared" si="195"/>
        <v>0</v>
      </c>
      <c r="O560" s="330"/>
      <c r="P560" s="314">
        <f t="shared" si="192"/>
        <v>0</v>
      </c>
      <c r="Q560" s="330"/>
      <c r="R560" s="314">
        <f t="shared" si="190"/>
        <v>0</v>
      </c>
      <c r="S560" s="330"/>
      <c r="T560" s="314">
        <f t="shared" si="186"/>
        <v>0</v>
      </c>
      <c r="U560" s="314"/>
      <c r="V560" s="314">
        <f t="shared" si="187"/>
        <v>0</v>
      </c>
      <c r="W560" s="330"/>
      <c r="X560" s="314">
        <f t="shared" si="188"/>
        <v>0</v>
      </c>
      <c r="Y560" s="328"/>
      <c r="Z560" s="314">
        <f t="shared" si="189"/>
        <v>0</v>
      </c>
      <c r="AA560" s="330"/>
      <c r="AB560" s="314">
        <f t="shared" si="196"/>
        <v>0</v>
      </c>
      <c r="AC560" s="314">
        <f t="shared" si="181"/>
        <v>0</v>
      </c>
      <c r="AD560" s="402"/>
    </row>
    <row r="561" spans="1:30" s="7" customFormat="1">
      <c r="A561" s="487"/>
      <c r="B561" s="545" t="s">
        <v>766</v>
      </c>
      <c r="C561" s="487" t="s">
        <v>547</v>
      </c>
      <c r="D561" s="335">
        <v>5</v>
      </c>
      <c r="E561" s="329"/>
      <c r="F561" s="314">
        <v>5</v>
      </c>
      <c r="G561" s="329">
        <v>0</v>
      </c>
      <c r="H561" s="314">
        <f t="shared" si="193"/>
        <v>5</v>
      </c>
      <c r="I561" s="329"/>
      <c r="J561" s="314">
        <f t="shared" si="194"/>
        <v>5</v>
      </c>
      <c r="K561" s="329"/>
      <c r="L561" s="318">
        <f t="shared" si="184"/>
        <v>5</v>
      </c>
      <c r="M561" s="335"/>
      <c r="N561" s="318">
        <f t="shared" si="195"/>
        <v>5</v>
      </c>
      <c r="O561" s="329"/>
      <c r="P561" s="318">
        <f t="shared" si="192"/>
        <v>5</v>
      </c>
      <c r="Q561" s="329"/>
      <c r="R561" s="318">
        <f t="shared" si="190"/>
        <v>5</v>
      </c>
      <c r="S561" s="329"/>
      <c r="T561" s="318">
        <f t="shared" si="186"/>
        <v>5</v>
      </c>
      <c r="U561" s="318"/>
      <c r="V561" s="318">
        <f t="shared" si="187"/>
        <v>5</v>
      </c>
      <c r="W561" s="329"/>
      <c r="X561" s="318">
        <f t="shared" si="188"/>
        <v>5</v>
      </c>
      <c r="Y561" s="335"/>
      <c r="Z561" s="318">
        <f t="shared" si="189"/>
        <v>5</v>
      </c>
      <c r="AA561" s="329"/>
      <c r="AB561" s="318">
        <f t="shared" si="196"/>
        <v>5</v>
      </c>
      <c r="AC561" s="314">
        <f t="shared" si="181"/>
        <v>100</v>
      </c>
      <c r="AD561" s="402"/>
    </row>
    <row r="562" spans="1:30" s="7" customFormat="1" ht="37.5" hidden="1">
      <c r="A562" s="456">
        <v>5</v>
      </c>
      <c r="B562" s="503" t="s">
        <v>768</v>
      </c>
      <c r="C562" s="506" t="s">
        <v>769</v>
      </c>
      <c r="D562" s="329"/>
      <c r="E562" s="329"/>
      <c r="F562" s="314">
        <f t="shared" si="191"/>
        <v>0</v>
      </c>
      <c r="G562" s="329">
        <v>0</v>
      </c>
      <c r="H562" s="314">
        <f t="shared" si="193"/>
        <v>0</v>
      </c>
      <c r="I562" s="329"/>
      <c r="J562" s="314">
        <f t="shared" si="194"/>
        <v>0</v>
      </c>
      <c r="K562" s="329"/>
      <c r="L562" s="318">
        <f t="shared" si="184"/>
        <v>0</v>
      </c>
      <c r="M562" s="335"/>
      <c r="N562" s="318">
        <f t="shared" si="195"/>
        <v>0</v>
      </c>
      <c r="O562" s="329"/>
      <c r="P562" s="318">
        <f t="shared" si="192"/>
        <v>0</v>
      </c>
      <c r="Q562" s="329"/>
      <c r="R562" s="318">
        <f t="shared" si="190"/>
        <v>0</v>
      </c>
      <c r="S562" s="329"/>
      <c r="T562" s="318">
        <f t="shared" si="186"/>
        <v>0</v>
      </c>
      <c r="U562" s="318"/>
      <c r="V562" s="318">
        <f t="shared" si="187"/>
        <v>0</v>
      </c>
      <c r="W562" s="329"/>
      <c r="X562" s="318">
        <f t="shared" si="188"/>
        <v>0</v>
      </c>
      <c r="Y562" s="335"/>
      <c r="Z562" s="318">
        <f t="shared" si="189"/>
        <v>0</v>
      </c>
      <c r="AA562" s="329"/>
      <c r="AB562" s="314">
        <f t="shared" si="196"/>
        <v>0</v>
      </c>
      <c r="AC562" s="314" t="e">
        <f t="shared" si="181"/>
        <v>#DIV/0!</v>
      </c>
      <c r="AD562" s="402"/>
    </row>
    <row r="563" spans="1:30" s="7" customFormat="1" ht="37.5">
      <c r="A563" s="456" t="s">
        <v>52</v>
      </c>
      <c r="B563" s="503" t="s">
        <v>548</v>
      </c>
      <c r="C563" s="487"/>
      <c r="D563" s="330"/>
      <c r="E563" s="330"/>
      <c r="F563" s="314" t="str">
        <f t="shared" si="191"/>
        <v xml:space="preserve"> </v>
      </c>
      <c r="G563" s="330"/>
      <c r="H563" s="314" t="str">
        <f t="shared" si="193"/>
        <v xml:space="preserve"> </v>
      </c>
      <c r="I563" s="330"/>
      <c r="J563" s="314" t="str">
        <f t="shared" si="194"/>
        <v xml:space="preserve"> </v>
      </c>
      <c r="K563" s="330"/>
      <c r="L563" s="314" t="str">
        <f t="shared" si="184"/>
        <v xml:space="preserve"> </v>
      </c>
      <c r="M563" s="328"/>
      <c r="N563" s="318" t="str">
        <f t="shared" si="195"/>
        <v xml:space="preserve"> </v>
      </c>
      <c r="O563" s="329"/>
      <c r="P563" s="318" t="str">
        <f t="shared" si="192"/>
        <v xml:space="preserve"> </v>
      </c>
      <c r="Q563" s="330"/>
      <c r="R563" s="314" t="str">
        <f t="shared" si="190"/>
        <v xml:space="preserve"> </v>
      </c>
      <c r="S563" s="330"/>
      <c r="T563" s="314" t="str">
        <f t="shared" si="186"/>
        <v xml:space="preserve"> </v>
      </c>
      <c r="U563" s="314"/>
      <c r="V563" s="314" t="str">
        <f t="shared" si="187"/>
        <v xml:space="preserve"> </v>
      </c>
      <c r="W563" s="330"/>
      <c r="X563" s="314" t="str">
        <f t="shared" si="188"/>
        <v xml:space="preserve"> </v>
      </c>
      <c r="Y563" s="328"/>
      <c r="Z563" s="314" t="str">
        <f t="shared" si="189"/>
        <v xml:space="preserve"> </v>
      </c>
      <c r="AA563" s="330"/>
      <c r="AB563" s="314" t="str">
        <f t="shared" si="196"/>
        <v xml:space="preserve"> </v>
      </c>
      <c r="AC563" s="314"/>
      <c r="AD563" s="402"/>
    </row>
    <row r="564" spans="1:30" s="7" customFormat="1">
      <c r="A564" s="456">
        <v>1</v>
      </c>
      <c r="B564" s="503" t="s">
        <v>549</v>
      </c>
      <c r="C564" s="456" t="s">
        <v>520</v>
      </c>
      <c r="D564" s="329">
        <v>1</v>
      </c>
      <c r="E564" s="329"/>
      <c r="F564" s="314">
        <f t="shared" si="191"/>
        <v>0</v>
      </c>
      <c r="G564" s="329"/>
      <c r="H564" s="314">
        <f t="shared" si="193"/>
        <v>0</v>
      </c>
      <c r="I564" s="329"/>
      <c r="J564" s="314">
        <f t="shared" si="194"/>
        <v>0</v>
      </c>
      <c r="K564" s="329"/>
      <c r="L564" s="318">
        <f t="shared" si="184"/>
        <v>0</v>
      </c>
      <c r="M564" s="335"/>
      <c r="N564" s="318">
        <f t="shared" si="195"/>
        <v>0</v>
      </c>
      <c r="O564" s="329"/>
      <c r="P564" s="318">
        <f t="shared" si="192"/>
        <v>0</v>
      </c>
      <c r="Q564" s="329"/>
      <c r="R564" s="318">
        <f t="shared" si="190"/>
        <v>0</v>
      </c>
      <c r="S564" s="329"/>
      <c r="T564" s="318">
        <f t="shared" si="186"/>
        <v>0</v>
      </c>
      <c r="U564" s="318"/>
      <c r="V564" s="318">
        <f t="shared" si="187"/>
        <v>0</v>
      </c>
      <c r="W564" s="329"/>
      <c r="X564" s="318">
        <f t="shared" si="188"/>
        <v>0</v>
      </c>
      <c r="Y564" s="335"/>
      <c r="Z564" s="318">
        <f t="shared" si="189"/>
        <v>0</v>
      </c>
      <c r="AA564" s="329"/>
      <c r="AB564" s="314">
        <f t="shared" si="196"/>
        <v>0</v>
      </c>
      <c r="AC564" s="314">
        <f t="shared" si="181"/>
        <v>0</v>
      </c>
      <c r="AD564" s="402"/>
    </row>
    <row r="565" spans="1:30" s="7" customFormat="1">
      <c r="A565" s="456">
        <v>2</v>
      </c>
      <c r="B565" s="503" t="s">
        <v>550</v>
      </c>
      <c r="C565" s="456" t="s">
        <v>551</v>
      </c>
      <c r="D565" s="329">
        <v>157</v>
      </c>
      <c r="E565" s="329"/>
      <c r="F565" s="314">
        <v>157</v>
      </c>
      <c r="G565" s="329"/>
      <c r="H565" s="314">
        <f t="shared" si="193"/>
        <v>157</v>
      </c>
      <c r="I565" s="329"/>
      <c r="J565" s="314">
        <f t="shared" si="194"/>
        <v>157</v>
      </c>
      <c r="K565" s="329"/>
      <c r="L565" s="318">
        <f t="shared" si="184"/>
        <v>157</v>
      </c>
      <c r="M565" s="335"/>
      <c r="N565" s="318">
        <f t="shared" si="195"/>
        <v>157</v>
      </c>
      <c r="O565" s="329"/>
      <c r="P565" s="318">
        <f t="shared" si="192"/>
        <v>157</v>
      </c>
      <c r="Q565" s="329"/>
      <c r="R565" s="318">
        <f t="shared" si="190"/>
        <v>157</v>
      </c>
      <c r="S565" s="329"/>
      <c r="T565" s="318">
        <f t="shared" si="186"/>
        <v>157</v>
      </c>
      <c r="U565" s="318"/>
      <c r="V565" s="318">
        <f t="shared" si="187"/>
        <v>157</v>
      </c>
      <c r="W565" s="329"/>
      <c r="X565" s="318">
        <f t="shared" si="188"/>
        <v>157</v>
      </c>
      <c r="Y565" s="335"/>
      <c r="Z565" s="318">
        <f t="shared" si="189"/>
        <v>157</v>
      </c>
      <c r="AA565" s="329"/>
      <c r="AB565" s="318">
        <f t="shared" si="196"/>
        <v>157</v>
      </c>
      <c r="AC565" s="314">
        <f>+AB565/D565*100</f>
        <v>100</v>
      </c>
      <c r="AD565" s="402"/>
    </row>
    <row r="566" spans="1:30">
      <c r="A566" s="439"/>
      <c r="B566" s="511" t="s">
        <v>701</v>
      </c>
      <c r="C566" s="439"/>
      <c r="D566" s="328"/>
      <c r="E566" s="330"/>
      <c r="F566" s="314" t="str">
        <f t="shared" si="191"/>
        <v xml:space="preserve"> </v>
      </c>
      <c r="G566" s="330"/>
      <c r="H566" s="314" t="str">
        <f t="shared" si="193"/>
        <v xml:space="preserve"> </v>
      </c>
      <c r="I566" s="330"/>
      <c r="J566" s="314" t="str">
        <f t="shared" si="194"/>
        <v xml:space="preserve"> </v>
      </c>
      <c r="K566" s="330"/>
      <c r="L566" s="314" t="str">
        <f t="shared" si="184"/>
        <v xml:space="preserve"> </v>
      </c>
      <c r="M566" s="328"/>
      <c r="N566" s="314" t="str">
        <f t="shared" si="195"/>
        <v xml:space="preserve"> </v>
      </c>
      <c r="O566" s="330"/>
      <c r="P566" s="314" t="str">
        <f t="shared" si="192"/>
        <v xml:space="preserve"> </v>
      </c>
      <c r="Q566" s="330"/>
      <c r="R566" s="318" t="str">
        <f t="shared" si="190"/>
        <v xml:space="preserve"> </v>
      </c>
      <c r="S566" s="330"/>
      <c r="T566" s="318" t="str">
        <f t="shared" si="186"/>
        <v xml:space="preserve"> </v>
      </c>
      <c r="U566" s="314"/>
      <c r="V566" s="318" t="str">
        <f t="shared" si="187"/>
        <v xml:space="preserve"> </v>
      </c>
      <c r="W566" s="330"/>
      <c r="X566" s="318" t="str">
        <f t="shared" si="188"/>
        <v xml:space="preserve"> </v>
      </c>
      <c r="Y566" s="328"/>
      <c r="Z566" s="314" t="str">
        <f t="shared" si="189"/>
        <v xml:space="preserve"> </v>
      </c>
      <c r="AA566" s="330"/>
      <c r="AB566" s="314" t="str">
        <f t="shared" si="196"/>
        <v xml:space="preserve"> </v>
      </c>
      <c r="AC566" s="314"/>
      <c r="AD566" s="399"/>
    </row>
    <row r="567" spans="1:30">
      <c r="A567" s="487"/>
      <c r="B567" s="545" t="s">
        <v>770</v>
      </c>
      <c r="C567" s="487" t="str">
        <f>+C568</f>
        <v>Nhà</v>
      </c>
      <c r="D567" s="328"/>
      <c r="E567" s="330"/>
      <c r="F567" s="314">
        <f t="shared" si="191"/>
        <v>0</v>
      </c>
      <c r="G567" s="330"/>
      <c r="H567" s="314">
        <f t="shared" si="193"/>
        <v>0</v>
      </c>
      <c r="I567" s="330"/>
      <c r="J567" s="314">
        <f t="shared" si="194"/>
        <v>0</v>
      </c>
      <c r="K567" s="330"/>
      <c r="L567" s="314">
        <f t="shared" si="184"/>
        <v>0</v>
      </c>
      <c r="M567" s="328"/>
      <c r="N567" s="314">
        <f t="shared" si="195"/>
        <v>0</v>
      </c>
      <c r="O567" s="330"/>
      <c r="P567" s="314">
        <f t="shared" si="192"/>
        <v>0</v>
      </c>
      <c r="Q567" s="330"/>
      <c r="R567" s="318">
        <f t="shared" si="190"/>
        <v>0</v>
      </c>
      <c r="S567" s="330"/>
      <c r="T567" s="318">
        <f t="shared" si="186"/>
        <v>0</v>
      </c>
      <c r="U567" s="314"/>
      <c r="V567" s="318">
        <f t="shared" si="187"/>
        <v>0</v>
      </c>
      <c r="W567" s="330"/>
      <c r="X567" s="318">
        <f t="shared" si="188"/>
        <v>0</v>
      </c>
      <c r="Y567" s="328"/>
      <c r="Z567" s="314">
        <f t="shared" si="189"/>
        <v>0</v>
      </c>
      <c r="AA567" s="330"/>
      <c r="AB567" s="314">
        <f t="shared" si="196"/>
        <v>0</v>
      </c>
      <c r="AC567" s="314"/>
      <c r="AD567" s="399"/>
    </row>
    <row r="568" spans="1:30">
      <c r="A568" s="487"/>
      <c r="B568" s="545" t="s">
        <v>771</v>
      </c>
      <c r="C568" s="487" t="s">
        <v>551</v>
      </c>
      <c r="D568" s="328">
        <v>1</v>
      </c>
      <c r="E568" s="330"/>
      <c r="F568" s="314">
        <f t="shared" si="191"/>
        <v>0</v>
      </c>
      <c r="G568" s="330"/>
      <c r="H568" s="314">
        <f t="shared" si="193"/>
        <v>0</v>
      </c>
      <c r="I568" s="330"/>
      <c r="J568" s="314">
        <f t="shared" si="194"/>
        <v>0</v>
      </c>
      <c r="K568" s="330"/>
      <c r="L568" s="314">
        <f t="shared" si="184"/>
        <v>0</v>
      </c>
      <c r="M568" s="328"/>
      <c r="N568" s="314">
        <f t="shared" si="195"/>
        <v>0</v>
      </c>
      <c r="O568" s="330"/>
      <c r="P568" s="314">
        <f t="shared" si="192"/>
        <v>0</v>
      </c>
      <c r="Q568" s="330"/>
      <c r="R568" s="318">
        <f t="shared" si="190"/>
        <v>0</v>
      </c>
      <c r="S568" s="330"/>
      <c r="T568" s="318">
        <f t="shared" si="186"/>
        <v>0</v>
      </c>
      <c r="U568" s="314"/>
      <c r="V568" s="318">
        <f t="shared" si="187"/>
        <v>0</v>
      </c>
      <c r="W568" s="330"/>
      <c r="X568" s="318">
        <f t="shared" si="188"/>
        <v>0</v>
      </c>
      <c r="Y568" s="328"/>
      <c r="Z568" s="314">
        <f t="shared" si="189"/>
        <v>0</v>
      </c>
      <c r="AA568" s="330"/>
      <c r="AB568" s="314">
        <f t="shared" si="196"/>
        <v>0</v>
      </c>
      <c r="AC568" s="314">
        <f>+AB568/D568*100</f>
        <v>0</v>
      </c>
      <c r="AD568" s="399"/>
    </row>
    <row r="569" spans="1:30">
      <c r="A569" s="487"/>
      <c r="B569" s="545" t="s">
        <v>772</v>
      </c>
      <c r="C569" s="487" t="s">
        <v>551</v>
      </c>
      <c r="D569" s="335">
        <v>12</v>
      </c>
      <c r="E569" s="329"/>
      <c r="F569" s="314">
        <v>12</v>
      </c>
      <c r="G569" s="329"/>
      <c r="H569" s="314">
        <f t="shared" si="193"/>
        <v>12</v>
      </c>
      <c r="I569" s="329"/>
      <c r="J569" s="314">
        <f t="shared" si="194"/>
        <v>12</v>
      </c>
      <c r="K569" s="329"/>
      <c r="L569" s="318">
        <f t="shared" si="184"/>
        <v>12</v>
      </c>
      <c r="M569" s="335"/>
      <c r="N569" s="318">
        <f t="shared" si="195"/>
        <v>12</v>
      </c>
      <c r="O569" s="329"/>
      <c r="P569" s="318">
        <f t="shared" si="192"/>
        <v>12</v>
      </c>
      <c r="Q569" s="329"/>
      <c r="R569" s="318">
        <f t="shared" si="190"/>
        <v>12</v>
      </c>
      <c r="S569" s="329"/>
      <c r="T569" s="318">
        <f t="shared" si="186"/>
        <v>12</v>
      </c>
      <c r="U569" s="318"/>
      <c r="V569" s="318">
        <f t="shared" si="187"/>
        <v>12</v>
      </c>
      <c r="W569" s="329"/>
      <c r="X569" s="318">
        <f t="shared" si="188"/>
        <v>12</v>
      </c>
      <c r="Y569" s="335"/>
      <c r="Z569" s="318">
        <f t="shared" si="189"/>
        <v>12</v>
      </c>
      <c r="AA569" s="329"/>
      <c r="AB569" s="317">
        <f t="shared" si="196"/>
        <v>12</v>
      </c>
      <c r="AC569" s="314">
        <f>+AB569/D569*100</f>
        <v>100</v>
      </c>
      <c r="AD569" s="399"/>
    </row>
    <row r="570" spans="1:30">
      <c r="A570" s="487"/>
      <c r="B570" s="545" t="s">
        <v>773</v>
      </c>
      <c r="C570" s="487" t="s">
        <v>551</v>
      </c>
      <c r="D570" s="335">
        <v>144</v>
      </c>
      <c r="E570" s="329"/>
      <c r="F570" s="314">
        <v>144</v>
      </c>
      <c r="G570" s="329"/>
      <c r="H570" s="314">
        <f t="shared" si="193"/>
        <v>144</v>
      </c>
      <c r="I570" s="329"/>
      <c r="J570" s="314">
        <f t="shared" si="194"/>
        <v>144</v>
      </c>
      <c r="K570" s="329"/>
      <c r="L570" s="318">
        <f t="shared" si="184"/>
        <v>144</v>
      </c>
      <c r="M570" s="335"/>
      <c r="N570" s="318">
        <f t="shared" si="195"/>
        <v>144</v>
      </c>
      <c r="O570" s="329"/>
      <c r="P570" s="318">
        <f t="shared" si="192"/>
        <v>144</v>
      </c>
      <c r="Q570" s="329"/>
      <c r="R570" s="318">
        <f t="shared" si="190"/>
        <v>144</v>
      </c>
      <c r="S570" s="329"/>
      <c r="T570" s="318">
        <f t="shared" si="186"/>
        <v>144</v>
      </c>
      <c r="U570" s="318"/>
      <c r="V570" s="318">
        <f t="shared" si="187"/>
        <v>144</v>
      </c>
      <c r="W570" s="329"/>
      <c r="X570" s="318">
        <f t="shared" si="188"/>
        <v>144</v>
      </c>
      <c r="Y570" s="335"/>
      <c r="Z570" s="318">
        <f t="shared" si="189"/>
        <v>144</v>
      </c>
      <c r="AA570" s="329"/>
      <c r="AB570" s="317">
        <f t="shared" si="196"/>
        <v>144</v>
      </c>
      <c r="AC570" s="314">
        <f>+AB570/D570*100</f>
        <v>100</v>
      </c>
      <c r="AD570" s="399"/>
    </row>
    <row r="571" spans="1:30">
      <c r="A571" s="487"/>
      <c r="B571" s="545" t="s">
        <v>924</v>
      </c>
      <c r="C571" s="487" t="s">
        <v>24</v>
      </c>
      <c r="D571" s="338">
        <v>99.2</v>
      </c>
      <c r="E571" s="329"/>
      <c r="F571" s="314">
        <f t="shared" si="191"/>
        <v>0</v>
      </c>
      <c r="G571" s="329"/>
      <c r="H571" s="314">
        <f t="shared" si="193"/>
        <v>0</v>
      </c>
      <c r="I571" s="329"/>
      <c r="J571" s="314">
        <f t="shared" si="194"/>
        <v>0</v>
      </c>
      <c r="K571" s="329"/>
      <c r="L571" s="318">
        <f t="shared" si="184"/>
        <v>0</v>
      </c>
      <c r="M571" s="335"/>
      <c r="N571" s="314">
        <f t="shared" si="195"/>
        <v>0</v>
      </c>
      <c r="O571" s="340">
        <v>98.5</v>
      </c>
      <c r="P571" s="314">
        <f t="shared" si="192"/>
        <v>98.5</v>
      </c>
      <c r="Q571" s="329"/>
      <c r="R571" s="317">
        <f t="shared" si="190"/>
        <v>98.5</v>
      </c>
      <c r="S571" s="329"/>
      <c r="T571" s="318">
        <f t="shared" si="186"/>
        <v>98.5</v>
      </c>
      <c r="U571" s="318"/>
      <c r="V571" s="318">
        <f t="shared" si="187"/>
        <v>98.5</v>
      </c>
      <c r="W571" s="329"/>
      <c r="X571" s="318">
        <f t="shared" si="188"/>
        <v>98.5</v>
      </c>
      <c r="Y571" s="335"/>
      <c r="Z571" s="318">
        <f t="shared" si="189"/>
        <v>98.5</v>
      </c>
      <c r="AA571" s="329"/>
      <c r="AB571" s="317">
        <f t="shared" si="196"/>
        <v>98.5</v>
      </c>
      <c r="AC571" s="314">
        <f>+AB571/D571*100</f>
        <v>99.29435483870968</v>
      </c>
      <c r="AD571" s="399"/>
    </row>
    <row r="572" spans="1:30">
      <c r="A572" s="456">
        <v>3</v>
      </c>
      <c r="B572" s="503" t="s">
        <v>555</v>
      </c>
      <c r="C572" s="487" t="s">
        <v>551</v>
      </c>
      <c r="D572" s="335"/>
      <c r="E572" s="329"/>
      <c r="F572" s="314">
        <f t="shared" si="191"/>
        <v>0</v>
      </c>
      <c r="G572" s="329"/>
      <c r="H572" s="314">
        <f t="shared" si="193"/>
        <v>0</v>
      </c>
      <c r="I572" s="329"/>
      <c r="J572" s="314">
        <f t="shared" si="194"/>
        <v>0</v>
      </c>
      <c r="K572" s="329"/>
      <c r="L572" s="318">
        <f t="shared" si="184"/>
        <v>0</v>
      </c>
      <c r="M572" s="335"/>
      <c r="N572" s="314">
        <f t="shared" si="195"/>
        <v>0</v>
      </c>
      <c r="O572" s="329"/>
      <c r="P572" s="314">
        <f t="shared" si="192"/>
        <v>0</v>
      </c>
      <c r="Q572" s="329"/>
      <c r="R572" s="318">
        <f t="shared" si="190"/>
        <v>0</v>
      </c>
      <c r="S572" s="329"/>
      <c r="T572" s="318">
        <f t="shared" si="186"/>
        <v>0</v>
      </c>
      <c r="U572" s="318"/>
      <c r="V572" s="318">
        <f t="shared" si="187"/>
        <v>0</v>
      </c>
      <c r="W572" s="329"/>
      <c r="X572" s="318">
        <f t="shared" si="188"/>
        <v>0</v>
      </c>
      <c r="Y572" s="335"/>
      <c r="Z572" s="318">
        <f t="shared" si="189"/>
        <v>0</v>
      </c>
      <c r="AA572" s="329"/>
      <c r="AB572" s="314">
        <f t="shared" si="196"/>
        <v>0</v>
      </c>
      <c r="AC572" s="314"/>
      <c r="AD572" s="399"/>
    </row>
    <row r="573" spans="1:30">
      <c r="A573" s="456" t="s">
        <v>88</v>
      </c>
      <c r="B573" s="503" t="str">
        <f>UPPER("Báo chí - phát hành")</f>
        <v>BÁO CHÍ - PHÁT HÀNH</v>
      </c>
      <c r="C573" s="487"/>
      <c r="D573" s="328"/>
      <c r="E573" s="330"/>
      <c r="F573" s="314" t="str">
        <f t="shared" si="191"/>
        <v xml:space="preserve"> </v>
      </c>
      <c r="G573" s="330"/>
      <c r="H573" s="314" t="str">
        <f t="shared" si="193"/>
        <v xml:space="preserve"> </v>
      </c>
      <c r="I573" s="330"/>
      <c r="J573" s="314" t="str">
        <f t="shared" si="194"/>
        <v xml:space="preserve"> </v>
      </c>
      <c r="K573" s="330"/>
      <c r="L573" s="314" t="str">
        <f t="shared" si="184"/>
        <v xml:space="preserve"> </v>
      </c>
      <c r="M573" s="328"/>
      <c r="N573" s="314" t="str">
        <f t="shared" si="195"/>
        <v xml:space="preserve"> </v>
      </c>
      <c r="O573" s="330"/>
      <c r="P573" s="314" t="str">
        <f t="shared" si="192"/>
        <v xml:space="preserve"> </v>
      </c>
      <c r="Q573" s="330"/>
      <c r="R573" s="314" t="str">
        <f t="shared" si="190"/>
        <v xml:space="preserve"> </v>
      </c>
      <c r="S573" s="330"/>
      <c r="T573" s="318" t="str">
        <f t="shared" si="186"/>
        <v xml:space="preserve"> </v>
      </c>
      <c r="U573" s="314"/>
      <c r="V573" s="318" t="str">
        <f t="shared" si="187"/>
        <v xml:space="preserve"> </v>
      </c>
      <c r="W573" s="330"/>
      <c r="X573" s="318" t="str">
        <f t="shared" si="188"/>
        <v xml:space="preserve"> </v>
      </c>
      <c r="Y573" s="328"/>
      <c r="Z573" s="314" t="str">
        <f t="shared" si="189"/>
        <v xml:space="preserve"> </v>
      </c>
      <c r="AA573" s="330"/>
      <c r="AB573" s="314" t="str">
        <f t="shared" si="196"/>
        <v xml:space="preserve"> </v>
      </c>
      <c r="AC573" s="314"/>
      <c r="AD573" s="399"/>
    </row>
    <row r="574" spans="1:30">
      <c r="A574" s="456">
        <v>1</v>
      </c>
      <c r="B574" s="503" t="s">
        <v>774</v>
      </c>
      <c r="C574" s="487"/>
      <c r="D574" s="328"/>
      <c r="E574" s="330"/>
      <c r="F574" s="314" t="str">
        <f t="shared" si="191"/>
        <v xml:space="preserve"> </v>
      </c>
      <c r="G574" s="330"/>
      <c r="H574" s="314" t="str">
        <f t="shared" si="193"/>
        <v xml:space="preserve"> </v>
      </c>
      <c r="I574" s="330"/>
      <c r="J574" s="314" t="str">
        <f t="shared" si="194"/>
        <v xml:space="preserve"> </v>
      </c>
      <c r="K574" s="330"/>
      <c r="L574" s="314" t="str">
        <f t="shared" si="184"/>
        <v xml:space="preserve"> </v>
      </c>
      <c r="M574" s="328"/>
      <c r="N574" s="314" t="str">
        <f t="shared" si="195"/>
        <v xml:space="preserve"> </v>
      </c>
      <c r="O574" s="330"/>
      <c r="P574" s="314" t="str">
        <f t="shared" si="192"/>
        <v xml:space="preserve"> </v>
      </c>
      <c r="Q574" s="330"/>
      <c r="R574" s="314" t="str">
        <f t="shared" si="190"/>
        <v xml:space="preserve"> </v>
      </c>
      <c r="S574" s="330"/>
      <c r="T574" s="318" t="str">
        <f t="shared" si="186"/>
        <v xml:space="preserve"> </v>
      </c>
      <c r="U574" s="314"/>
      <c r="V574" s="318" t="str">
        <f t="shared" si="187"/>
        <v xml:space="preserve"> </v>
      </c>
      <c r="W574" s="330"/>
      <c r="X574" s="318" t="str">
        <f t="shared" si="188"/>
        <v xml:space="preserve"> </v>
      </c>
      <c r="Y574" s="328"/>
      <c r="Z574" s="314" t="str">
        <f t="shared" si="189"/>
        <v xml:space="preserve"> </v>
      </c>
      <c r="AA574" s="330"/>
      <c r="AB574" s="314" t="str">
        <f t="shared" si="196"/>
        <v xml:space="preserve"> </v>
      </c>
      <c r="AC574" s="314"/>
      <c r="AD574" s="399"/>
    </row>
    <row r="575" spans="1:30">
      <c r="A575" s="487"/>
      <c r="B575" s="545" t="s">
        <v>775</v>
      </c>
      <c r="C575" s="487" t="s">
        <v>777</v>
      </c>
      <c r="D575" s="328"/>
      <c r="E575" s="330"/>
      <c r="F575" s="314">
        <f t="shared" si="191"/>
        <v>0</v>
      </c>
      <c r="G575" s="330"/>
      <c r="H575" s="314">
        <f t="shared" si="193"/>
        <v>0</v>
      </c>
      <c r="I575" s="330"/>
      <c r="J575" s="314">
        <f t="shared" si="194"/>
        <v>0</v>
      </c>
      <c r="K575" s="330"/>
      <c r="L575" s="314">
        <f t="shared" si="184"/>
        <v>0</v>
      </c>
      <c r="M575" s="328"/>
      <c r="N575" s="314">
        <f t="shared" si="195"/>
        <v>0</v>
      </c>
      <c r="O575" s="330"/>
      <c r="P575" s="314">
        <f t="shared" si="192"/>
        <v>0</v>
      </c>
      <c r="Q575" s="330"/>
      <c r="R575" s="314">
        <f t="shared" si="190"/>
        <v>0</v>
      </c>
      <c r="S575" s="330"/>
      <c r="T575" s="318">
        <f t="shared" si="186"/>
        <v>0</v>
      </c>
      <c r="U575" s="314"/>
      <c r="V575" s="318">
        <f t="shared" si="187"/>
        <v>0</v>
      </c>
      <c r="W575" s="330"/>
      <c r="X575" s="318">
        <f t="shared" si="188"/>
        <v>0</v>
      </c>
      <c r="Y575" s="328"/>
      <c r="Z575" s="314">
        <f t="shared" si="189"/>
        <v>0</v>
      </c>
      <c r="AA575" s="330"/>
      <c r="AB575" s="314">
        <f t="shared" si="196"/>
        <v>0</v>
      </c>
      <c r="AC575" s="314"/>
      <c r="AD575" s="399"/>
    </row>
    <row r="576" spans="1:30">
      <c r="A576" s="487"/>
      <c r="B576" s="545" t="s">
        <v>776</v>
      </c>
      <c r="C576" s="487" t="s">
        <v>778</v>
      </c>
      <c r="D576" s="328"/>
      <c r="E576" s="330"/>
      <c r="F576" s="314">
        <f t="shared" si="191"/>
        <v>0</v>
      </c>
      <c r="G576" s="330"/>
      <c r="H576" s="314">
        <f t="shared" si="193"/>
        <v>0</v>
      </c>
      <c r="I576" s="330"/>
      <c r="J576" s="314">
        <f t="shared" si="194"/>
        <v>0</v>
      </c>
      <c r="K576" s="330"/>
      <c r="L576" s="314">
        <f t="shared" si="184"/>
        <v>0</v>
      </c>
      <c r="M576" s="328"/>
      <c r="N576" s="314">
        <f t="shared" si="195"/>
        <v>0</v>
      </c>
      <c r="O576" s="330"/>
      <c r="P576" s="314">
        <f t="shared" si="192"/>
        <v>0</v>
      </c>
      <c r="Q576" s="330"/>
      <c r="R576" s="314">
        <f t="shared" si="190"/>
        <v>0</v>
      </c>
      <c r="S576" s="330"/>
      <c r="T576" s="314">
        <f t="shared" si="186"/>
        <v>0</v>
      </c>
      <c r="U576" s="314"/>
      <c r="V576" s="318">
        <f t="shared" si="187"/>
        <v>0</v>
      </c>
      <c r="W576" s="330"/>
      <c r="X576" s="318">
        <f t="shared" si="188"/>
        <v>0</v>
      </c>
      <c r="Y576" s="328"/>
      <c r="Z576" s="314">
        <f t="shared" si="189"/>
        <v>0</v>
      </c>
      <c r="AA576" s="330"/>
      <c r="AB576" s="314">
        <f t="shared" si="196"/>
        <v>0</v>
      </c>
      <c r="AC576" s="314"/>
      <c r="AD576" s="399"/>
    </row>
    <row r="577" spans="1:30" s="3" customFormat="1">
      <c r="A577" s="456" t="s">
        <v>186</v>
      </c>
      <c r="B577" s="553" t="s">
        <v>556</v>
      </c>
      <c r="C577" s="456"/>
      <c r="D577" s="349"/>
      <c r="E577" s="330"/>
      <c r="F577" s="314" t="str">
        <f t="shared" si="191"/>
        <v xml:space="preserve"> </v>
      </c>
      <c r="G577" s="330"/>
      <c r="H577" s="314" t="str">
        <f t="shared" si="193"/>
        <v xml:space="preserve"> </v>
      </c>
      <c r="I577" s="330"/>
      <c r="J577" s="314" t="str">
        <f t="shared" si="194"/>
        <v xml:space="preserve"> </v>
      </c>
      <c r="K577" s="330"/>
      <c r="L577" s="314" t="str">
        <f t="shared" si="184"/>
        <v xml:space="preserve"> </v>
      </c>
      <c r="M577" s="328"/>
      <c r="N577" s="314" t="str">
        <f t="shared" si="195"/>
        <v xml:space="preserve"> </v>
      </c>
      <c r="O577" s="330"/>
      <c r="P577" s="314" t="str">
        <f t="shared" si="192"/>
        <v xml:space="preserve"> </v>
      </c>
      <c r="Q577" s="330"/>
      <c r="R577" s="314" t="str">
        <f t="shared" si="190"/>
        <v xml:space="preserve"> </v>
      </c>
      <c r="S577" s="330"/>
      <c r="T577" s="314" t="str">
        <f t="shared" si="186"/>
        <v xml:space="preserve"> </v>
      </c>
      <c r="U577" s="314"/>
      <c r="V577" s="314" t="str">
        <f t="shared" si="187"/>
        <v xml:space="preserve"> </v>
      </c>
      <c r="W577" s="330"/>
      <c r="X577" s="318" t="str">
        <f t="shared" si="188"/>
        <v xml:space="preserve"> </v>
      </c>
      <c r="Y577" s="328"/>
      <c r="Z577" s="314" t="str">
        <f t="shared" si="189"/>
        <v xml:space="preserve"> </v>
      </c>
      <c r="AA577" s="330"/>
      <c r="AB577" s="314" t="str">
        <f t="shared" si="196"/>
        <v xml:space="preserve"> </v>
      </c>
      <c r="AC577" s="314"/>
      <c r="AD577" s="394"/>
    </row>
    <row r="578" spans="1:30" ht="22.5" customHeight="1">
      <c r="A578" s="487">
        <v>1</v>
      </c>
      <c r="B578" s="508" t="s">
        <v>779</v>
      </c>
      <c r="C578" s="487" t="s">
        <v>558</v>
      </c>
      <c r="D578" s="335">
        <v>18257</v>
      </c>
      <c r="E578" s="335">
        <v>18200</v>
      </c>
      <c r="F578" s="314">
        <f t="shared" si="191"/>
        <v>18200</v>
      </c>
      <c r="G578" s="335"/>
      <c r="H578" s="314">
        <f t="shared" si="193"/>
        <v>18200</v>
      </c>
      <c r="I578" s="335">
        <v>57</v>
      </c>
      <c r="J578" s="314">
        <f t="shared" si="194"/>
        <v>18257</v>
      </c>
      <c r="K578" s="335"/>
      <c r="L578" s="318">
        <f t="shared" si="184"/>
        <v>18257</v>
      </c>
      <c r="M578" s="335"/>
      <c r="N578" s="314">
        <f t="shared" si="195"/>
        <v>18257</v>
      </c>
      <c r="O578" s="335"/>
      <c r="P578" s="317">
        <f t="shared" si="192"/>
        <v>18257</v>
      </c>
      <c r="Q578" s="335"/>
      <c r="R578" s="318">
        <f t="shared" si="190"/>
        <v>18257</v>
      </c>
      <c r="S578" s="335"/>
      <c r="T578" s="318">
        <f t="shared" si="186"/>
        <v>18257</v>
      </c>
      <c r="U578" s="318"/>
      <c r="V578" s="318">
        <f t="shared" si="187"/>
        <v>18257</v>
      </c>
      <c r="W578" s="335"/>
      <c r="X578" s="318">
        <f t="shared" si="188"/>
        <v>18257</v>
      </c>
      <c r="Y578" s="335"/>
      <c r="Z578" s="318">
        <f t="shared" si="189"/>
        <v>18257</v>
      </c>
      <c r="AA578" s="335"/>
      <c r="AB578" s="318">
        <f t="shared" si="196"/>
        <v>18257</v>
      </c>
      <c r="AC578" s="314">
        <f>+AB578/D578*100</f>
        <v>100</v>
      </c>
      <c r="AD578" s="399"/>
    </row>
    <row r="579" spans="1:30">
      <c r="A579" s="487"/>
      <c r="B579" s="486" t="s">
        <v>689</v>
      </c>
      <c r="C579" s="487" t="s">
        <v>24</v>
      </c>
      <c r="D579" s="338">
        <v>25.9</v>
      </c>
      <c r="E579" s="335"/>
      <c r="F579" s="314">
        <f t="shared" si="191"/>
        <v>0</v>
      </c>
      <c r="G579" s="335"/>
      <c r="H579" s="314">
        <v>25.8</v>
      </c>
      <c r="I579" s="335">
        <v>0.1</v>
      </c>
      <c r="J579" s="314">
        <f t="shared" si="194"/>
        <v>25.900000000000002</v>
      </c>
      <c r="K579" s="335"/>
      <c r="L579" s="318">
        <f t="shared" si="184"/>
        <v>25.900000000000002</v>
      </c>
      <c r="M579" s="335"/>
      <c r="N579" s="314">
        <f t="shared" si="195"/>
        <v>25.900000000000002</v>
      </c>
      <c r="O579" s="335"/>
      <c r="P579" s="317">
        <f t="shared" si="192"/>
        <v>25.900000000000002</v>
      </c>
      <c r="Q579" s="335"/>
      <c r="R579" s="317">
        <f t="shared" si="190"/>
        <v>25.900000000000002</v>
      </c>
      <c r="S579" s="335"/>
      <c r="T579" s="318">
        <f t="shared" si="186"/>
        <v>25.900000000000002</v>
      </c>
      <c r="U579" s="318"/>
      <c r="V579" s="318">
        <f t="shared" si="187"/>
        <v>25.900000000000002</v>
      </c>
      <c r="W579" s="335"/>
      <c r="X579" s="318">
        <f t="shared" si="188"/>
        <v>25.900000000000002</v>
      </c>
      <c r="Y579" s="335"/>
      <c r="Z579" s="318">
        <f t="shared" si="189"/>
        <v>25.900000000000002</v>
      </c>
      <c r="AA579" s="335"/>
      <c r="AB579" s="314">
        <f t="shared" si="196"/>
        <v>25.900000000000002</v>
      </c>
      <c r="AC579" s="314">
        <f>+AB579/D579*100</f>
        <v>100.00000000000003</v>
      </c>
      <c r="AD579" s="399"/>
    </row>
    <row r="580" spans="1:30">
      <c r="A580" s="487">
        <v>2</v>
      </c>
      <c r="B580" s="508" t="s">
        <v>780</v>
      </c>
      <c r="C580" s="487" t="s">
        <v>561</v>
      </c>
      <c r="D580" s="335">
        <v>2523</v>
      </c>
      <c r="E580" s="335"/>
      <c r="F580" s="314">
        <f t="shared" si="191"/>
        <v>0</v>
      </c>
      <c r="G580" s="335"/>
      <c r="H580" s="314">
        <f t="shared" si="193"/>
        <v>0</v>
      </c>
      <c r="I580" s="335"/>
      <c r="J580" s="314">
        <f t="shared" si="194"/>
        <v>0</v>
      </c>
      <c r="K580" s="335"/>
      <c r="L580" s="318">
        <f t="shared" si="184"/>
        <v>0</v>
      </c>
      <c r="M580" s="335"/>
      <c r="N580" s="314">
        <f t="shared" si="195"/>
        <v>0</v>
      </c>
      <c r="O580" s="335">
        <v>2523</v>
      </c>
      <c r="P580" s="317">
        <f t="shared" si="192"/>
        <v>2523</v>
      </c>
      <c r="Q580" s="335"/>
      <c r="R580" s="318">
        <f t="shared" si="190"/>
        <v>2523</v>
      </c>
      <c r="S580" s="335"/>
      <c r="T580" s="318">
        <f t="shared" si="186"/>
        <v>2523</v>
      </c>
      <c r="U580" s="318"/>
      <c r="V580" s="318">
        <f t="shared" si="187"/>
        <v>2523</v>
      </c>
      <c r="W580" s="335"/>
      <c r="X580" s="318">
        <f t="shared" si="188"/>
        <v>2523</v>
      </c>
      <c r="Y580" s="335"/>
      <c r="Z580" s="318">
        <f t="shared" si="189"/>
        <v>2523</v>
      </c>
      <c r="AA580" s="335"/>
      <c r="AB580" s="318">
        <f t="shared" si="196"/>
        <v>2523</v>
      </c>
      <c r="AC580" s="314">
        <f>+AB580/D580*100</f>
        <v>100</v>
      </c>
      <c r="AD580" s="399"/>
    </row>
    <row r="581" spans="1:30">
      <c r="A581" s="501">
        <v>3</v>
      </c>
      <c r="B581" s="508" t="s">
        <v>781</v>
      </c>
      <c r="C581" s="487" t="s">
        <v>563</v>
      </c>
      <c r="D581" s="335">
        <v>46</v>
      </c>
      <c r="E581" s="335"/>
      <c r="F581" s="314">
        <f t="shared" si="191"/>
        <v>0</v>
      </c>
      <c r="G581" s="335"/>
      <c r="H581" s="314">
        <f t="shared" si="193"/>
        <v>0</v>
      </c>
      <c r="I581" s="335"/>
      <c r="J581" s="314">
        <f t="shared" si="194"/>
        <v>0</v>
      </c>
      <c r="K581" s="335"/>
      <c r="L581" s="318">
        <f t="shared" si="184"/>
        <v>0</v>
      </c>
      <c r="M581" s="335"/>
      <c r="N581" s="314">
        <f t="shared" si="195"/>
        <v>0</v>
      </c>
      <c r="O581" s="335">
        <v>46</v>
      </c>
      <c r="P581" s="317">
        <f t="shared" si="192"/>
        <v>46</v>
      </c>
      <c r="Q581" s="335"/>
      <c r="R581" s="318">
        <f t="shared" si="190"/>
        <v>46</v>
      </c>
      <c r="S581" s="335"/>
      <c r="T581" s="318">
        <f t="shared" si="186"/>
        <v>46</v>
      </c>
      <c r="U581" s="318"/>
      <c r="V581" s="318">
        <f t="shared" si="187"/>
        <v>46</v>
      </c>
      <c r="W581" s="335"/>
      <c r="X581" s="318">
        <f t="shared" si="188"/>
        <v>46</v>
      </c>
      <c r="Y581" s="335"/>
      <c r="Z581" s="318">
        <f t="shared" si="189"/>
        <v>46</v>
      </c>
      <c r="AA581" s="335"/>
      <c r="AB581" s="314">
        <f t="shared" si="196"/>
        <v>46</v>
      </c>
      <c r="AC581" s="314">
        <f>+AB581/D581*100</f>
        <v>100</v>
      </c>
      <c r="AD581" s="399"/>
    </row>
    <row r="582" spans="1:30">
      <c r="A582" s="501">
        <v>4</v>
      </c>
      <c r="B582" s="508" t="s">
        <v>782</v>
      </c>
      <c r="C582" s="487"/>
      <c r="D582" s="328"/>
      <c r="E582" s="335"/>
      <c r="F582" s="314" t="str">
        <f t="shared" si="191"/>
        <v xml:space="preserve"> </v>
      </c>
      <c r="G582" s="335"/>
      <c r="H582" s="314" t="str">
        <f t="shared" si="193"/>
        <v xml:space="preserve"> </v>
      </c>
      <c r="I582" s="335"/>
      <c r="J582" s="314" t="str">
        <f t="shared" si="194"/>
        <v xml:space="preserve"> </v>
      </c>
      <c r="K582" s="335"/>
      <c r="L582" s="318" t="str">
        <f t="shared" si="184"/>
        <v xml:space="preserve"> </v>
      </c>
      <c r="M582" s="335"/>
      <c r="N582" s="314" t="str">
        <f t="shared" si="195"/>
        <v xml:space="preserve"> </v>
      </c>
      <c r="O582" s="335"/>
      <c r="P582" s="314" t="str">
        <f t="shared" si="192"/>
        <v xml:space="preserve"> </v>
      </c>
      <c r="Q582" s="335"/>
      <c r="R582" s="318" t="str">
        <f t="shared" si="190"/>
        <v xml:space="preserve"> </v>
      </c>
      <c r="S582" s="335"/>
      <c r="T582" s="318" t="str">
        <f t="shared" si="186"/>
        <v xml:space="preserve"> </v>
      </c>
      <c r="U582" s="318"/>
      <c r="V582" s="318" t="str">
        <f t="shared" si="187"/>
        <v xml:space="preserve"> </v>
      </c>
      <c r="W582" s="335"/>
      <c r="X582" s="318" t="str">
        <f t="shared" si="188"/>
        <v xml:space="preserve"> </v>
      </c>
      <c r="Y582" s="335"/>
      <c r="Z582" s="318" t="str">
        <f t="shared" si="189"/>
        <v xml:space="preserve"> </v>
      </c>
      <c r="AA582" s="335"/>
      <c r="AB582" s="314" t="str">
        <f t="shared" si="196"/>
        <v xml:space="preserve"> </v>
      </c>
      <c r="AC582" s="314"/>
      <c r="AD582" s="399"/>
    </row>
    <row r="583" spans="1:30">
      <c r="A583" s="501"/>
      <c r="B583" s="545" t="s">
        <v>783</v>
      </c>
      <c r="C583" s="487" t="s">
        <v>566</v>
      </c>
      <c r="D583" s="335">
        <v>1</v>
      </c>
      <c r="E583" s="329"/>
      <c r="F583" s="314">
        <v>1</v>
      </c>
      <c r="G583" s="329"/>
      <c r="H583" s="314">
        <f t="shared" si="193"/>
        <v>1</v>
      </c>
      <c r="I583" s="329"/>
      <c r="J583" s="314">
        <f t="shared" si="194"/>
        <v>1</v>
      </c>
      <c r="K583" s="329"/>
      <c r="L583" s="318">
        <f t="shared" si="184"/>
        <v>1</v>
      </c>
      <c r="M583" s="335"/>
      <c r="N583" s="314">
        <f t="shared" si="195"/>
        <v>1</v>
      </c>
      <c r="O583" s="329"/>
      <c r="P583" s="318">
        <f t="shared" si="192"/>
        <v>1</v>
      </c>
      <c r="Q583" s="329"/>
      <c r="R583" s="318">
        <f t="shared" si="190"/>
        <v>1</v>
      </c>
      <c r="S583" s="329"/>
      <c r="T583" s="318">
        <f t="shared" si="186"/>
        <v>1</v>
      </c>
      <c r="U583" s="318"/>
      <c r="V583" s="318">
        <f t="shared" si="187"/>
        <v>1</v>
      </c>
      <c r="W583" s="329"/>
      <c r="X583" s="318">
        <f t="shared" si="188"/>
        <v>1</v>
      </c>
      <c r="Y583" s="335"/>
      <c r="Z583" s="318">
        <f t="shared" si="189"/>
        <v>1</v>
      </c>
      <c r="AA583" s="329"/>
      <c r="AB583" s="318">
        <f t="shared" si="196"/>
        <v>1</v>
      </c>
      <c r="AC583" s="314">
        <f>+AB583/D583*100</f>
        <v>100</v>
      </c>
      <c r="AD583" s="399"/>
    </row>
    <row r="584" spans="1:30">
      <c r="A584" s="501"/>
      <c r="B584" s="545" t="s">
        <v>784</v>
      </c>
      <c r="C584" s="487" t="s">
        <v>551</v>
      </c>
      <c r="D584" s="335">
        <v>10</v>
      </c>
      <c r="E584" s="329"/>
      <c r="F584" s="314">
        <v>10</v>
      </c>
      <c r="G584" s="329"/>
      <c r="H584" s="314">
        <f t="shared" si="193"/>
        <v>10</v>
      </c>
      <c r="I584" s="329"/>
      <c r="J584" s="314">
        <f t="shared" si="194"/>
        <v>10</v>
      </c>
      <c r="K584" s="329"/>
      <c r="L584" s="318">
        <f t="shared" si="184"/>
        <v>10</v>
      </c>
      <c r="M584" s="335"/>
      <c r="N584" s="314">
        <f t="shared" si="195"/>
        <v>10</v>
      </c>
      <c r="O584" s="329"/>
      <c r="P584" s="318">
        <f t="shared" si="192"/>
        <v>10</v>
      </c>
      <c r="Q584" s="329"/>
      <c r="R584" s="318">
        <f t="shared" si="190"/>
        <v>10</v>
      </c>
      <c r="S584" s="329"/>
      <c r="T584" s="318">
        <f t="shared" si="186"/>
        <v>10</v>
      </c>
      <c r="U584" s="318"/>
      <c r="V584" s="318">
        <f t="shared" si="187"/>
        <v>10</v>
      </c>
      <c r="W584" s="329"/>
      <c r="X584" s="318">
        <f t="shared" si="188"/>
        <v>10</v>
      </c>
      <c r="Y584" s="335"/>
      <c r="Z584" s="318">
        <f t="shared" si="189"/>
        <v>10</v>
      </c>
      <c r="AA584" s="329"/>
      <c r="AB584" s="318">
        <f t="shared" si="196"/>
        <v>10</v>
      </c>
      <c r="AC584" s="314">
        <f>+AB584/D584*100</f>
        <v>100</v>
      </c>
      <c r="AD584" s="399"/>
    </row>
    <row r="585" spans="1:30" s="3" customFormat="1">
      <c r="A585" s="394" t="s">
        <v>843</v>
      </c>
      <c r="B585" s="395" t="str">
        <f>UPPER("Thông tin - Truyền thông")</f>
        <v>THÔNG TIN - TRUYỀN THÔNG</v>
      </c>
      <c r="C585" s="394"/>
      <c r="D585" s="394"/>
      <c r="E585" s="330"/>
      <c r="F585" s="314" t="str">
        <f t="shared" si="191"/>
        <v xml:space="preserve"> </v>
      </c>
      <c r="G585" s="330"/>
      <c r="H585" s="314" t="str">
        <f t="shared" si="193"/>
        <v xml:space="preserve"> </v>
      </c>
      <c r="I585" s="330"/>
      <c r="J585" s="314" t="str">
        <f t="shared" si="194"/>
        <v xml:space="preserve"> </v>
      </c>
      <c r="K585" s="330"/>
      <c r="L585" s="353" t="str">
        <f t="shared" si="184"/>
        <v xml:space="preserve"> </v>
      </c>
      <c r="M585" s="328"/>
      <c r="N585" s="314" t="str">
        <f t="shared" si="195"/>
        <v xml:space="preserve"> </v>
      </c>
      <c r="O585" s="330"/>
      <c r="P585" s="314" t="str">
        <f t="shared" si="192"/>
        <v xml:space="preserve"> </v>
      </c>
      <c r="Q585" s="330"/>
      <c r="R585" s="353" t="str">
        <f t="shared" si="190"/>
        <v xml:space="preserve"> </v>
      </c>
      <c r="S585" s="330"/>
      <c r="T585" s="353" t="str">
        <f t="shared" si="186"/>
        <v xml:space="preserve"> </v>
      </c>
      <c r="U585" s="353"/>
      <c r="V585" s="353" t="str">
        <f t="shared" si="187"/>
        <v xml:space="preserve"> </v>
      </c>
      <c r="W585" s="330"/>
      <c r="X585" s="353" t="str">
        <f t="shared" si="188"/>
        <v xml:space="preserve"> </v>
      </c>
      <c r="Y585" s="328"/>
      <c r="Z585" s="353" t="str">
        <f t="shared" si="189"/>
        <v xml:space="preserve"> </v>
      </c>
      <c r="AA585" s="330"/>
      <c r="AB585" s="353" t="str">
        <f t="shared" ref="AB585:AB622" si="197">IF(LEN($C585)=0," ",Z585+AA585)</f>
        <v xml:space="preserve"> </v>
      </c>
      <c r="AC585" s="353"/>
      <c r="AD585" s="394"/>
    </row>
    <row r="586" spans="1:30">
      <c r="A586" s="571">
        <v>1</v>
      </c>
      <c r="B586" s="572" t="s">
        <v>568</v>
      </c>
      <c r="C586" s="573"/>
      <c r="D586" s="399"/>
      <c r="E586" s="330"/>
      <c r="F586" s="314" t="str">
        <f t="shared" si="191"/>
        <v xml:space="preserve"> </v>
      </c>
      <c r="G586" s="330"/>
      <c r="H586" s="314" t="str">
        <f t="shared" si="193"/>
        <v xml:space="preserve"> </v>
      </c>
      <c r="I586" s="330"/>
      <c r="J586" s="314" t="str">
        <f t="shared" si="194"/>
        <v xml:space="preserve"> </v>
      </c>
      <c r="K586" s="330"/>
      <c r="L586" s="314" t="str">
        <f t="shared" si="184"/>
        <v xml:space="preserve"> </v>
      </c>
      <c r="M586" s="328"/>
      <c r="N586" s="314" t="str">
        <f t="shared" si="195"/>
        <v xml:space="preserve"> </v>
      </c>
      <c r="O586" s="330"/>
      <c r="P586" s="314" t="str">
        <f t="shared" si="192"/>
        <v xml:space="preserve"> </v>
      </c>
      <c r="Q586" s="330"/>
      <c r="R586" s="314" t="str">
        <f t="shared" si="190"/>
        <v xml:space="preserve"> </v>
      </c>
      <c r="S586" s="330"/>
      <c r="T586" s="314" t="str">
        <f t="shared" si="186"/>
        <v xml:space="preserve"> </v>
      </c>
      <c r="U586" s="314"/>
      <c r="V586" s="314" t="str">
        <f t="shared" si="187"/>
        <v xml:space="preserve"> </v>
      </c>
      <c r="W586" s="330"/>
      <c r="X586" s="314" t="str">
        <f t="shared" si="188"/>
        <v xml:space="preserve"> </v>
      </c>
      <c r="Y586" s="328"/>
      <c r="Z586" s="314" t="str">
        <f t="shared" si="189"/>
        <v xml:space="preserve"> </v>
      </c>
      <c r="AA586" s="330"/>
      <c r="AB586" s="314" t="str">
        <f t="shared" si="197"/>
        <v xml:space="preserve"> </v>
      </c>
      <c r="AC586" s="314"/>
      <c r="AD586" s="399"/>
    </row>
    <row r="587" spans="1:30">
      <c r="A587" s="573"/>
      <c r="B587" s="574" t="s">
        <v>785</v>
      </c>
      <c r="C587" s="573"/>
      <c r="D587" s="399"/>
      <c r="E587" s="330"/>
      <c r="F587" s="314" t="str">
        <f t="shared" si="191"/>
        <v xml:space="preserve"> </v>
      </c>
      <c r="G587" s="330"/>
      <c r="H587" s="314" t="str">
        <f t="shared" si="193"/>
        <v xml:space="preserve"> </v>
      </c>
      <c r="I587" s="330"/>
      <c r="J587" s="314" t="str">
        <f t="shared" si="194"/>
        <v xml:space="preserve"> </v>
      </c>
      <c r="K587" s="330"/>
      <c r="L587" s="314" t="str">
        <f t="shared" si="184"/>
        <v xml:space="preserve"> </v>
      </c>
      <c r="M587" s="328"/>
      <c r="N587" s="314" t="str">
        <f t="shared" si="195"/>
        <v xml:space="preserve"> </v>
      </c>
      <c r="O587" s="330"/>
      <c r="P587" s="314" t="str">
        <f t="shared" si="192"/>
        <v xml:space="preserve"> </v>
      </c>
      <c r="Q587" s="330"/>
      <c r="R587" s="314" t="str">
        <f t="shared" si="190"/>
        <v xml:space="preserve"> </v>
      </c>
      <c r="S587" s="330"/>
      <c r="T587" s="314" t="str">
        <f t="shared" si="186"/>
        <v xml:space="preserve"> </v>
      </c>
      <c r="U587" s="314"/>
      <c r="V587" s="314" t="str">
        <f t="shared" si="187"/>
        <v xml:space="preserve"> </v>
      </c>
      <c r="W587" s="330"/>
      <c r="X587" s="314" t="str">
        <f t="shared" si="188"/>
        <v xml:space="preserve"> </v>
      </c>
      <c r="Y587" s="328"/>
      <c r="Z587" s="314" t="str">
        <f t="shared" si="189"/>
        <v xml:space="preserve"> </v>
      </c>
      <c r="AA587" s="330"/>
      <c r="AB587" s="314" t="str">
        <f t="shared" si="197"/>
        <v xml:space="preserve"> </v>
      </c>
      <c r="AC587" s="314"/>
      <c r="AD587" s="399"/>
    </row>
    <row r="588" spans="1:30">
      <c r="A588" s="573"/>
      <c r="B588" s="575" t="s">
        <v>570</v>
      </c>
      <c r="C588" s="573" t="s">
        <v>571</v>
      </c>
      <c r="D588" s="399"/>
      <c r="E588" s="330"/>
      <c r="F588" s="314">
        <f t="shared" si="191"/>
        <v>0</v>
      </c>
      <c r="G588" s="330"/>
      <c r="H588" s="314">
        <f t="shared" si="193"/>
        <v>0</v>
      </c>
      <c r="I588" s="330"/>
      <c r="J588" s="314">
        <f t="shared" si="194"/>
        <v>0</v>
      </c>
      <c r="K588" s="330"/>
      <c r="L588" s="314">
        <f t="shared" si="184"/>
        <v>0</v>
      </c>
      <c r="M588" s="328"/>
      <c r="N588" s="314">
        <f t="shared" si="195"/>
        <v>0</v>
      </c>
      <c r="O588" s="330"/>
      <c r="P588" s="314">
        <f t="shared" si="192"/>
        <v>0</v>
      </c>
      <c r="Q588" s="330"/>
      <c r="R588" s="314">
        <f t="shared" si="190"/>
        <v>0</v>
      </c>
      <c r="S588" s="330"/>
      <c r="T588" s="314">
        <f t="shared" si="186"/>
        <v>0</v>
      </c>
      <c r="U588" s="314"/>
      <c r="V588" s="314">
        <f t="shared" si="187"/>
        <v>0</v>
      </c>
      <c r="W588" s="330"/>
      <c r="X588" s="314">
        <f t="shared" si="188"/>
        <v>0</v>
      </c>
      <c r="Y588" s="328"/>
      <c r="Z588" s="314">
        <f t="shared" si="189"/>
        <v>0</v>
      </c>
      <c r="AA588" s="330"/>
      <c r="AB588" s="314">
        <f t="shared" si="197"/>
        <v>0</v>
      </c>
      <c r="AC588" s="314"/>
      <c r="AD588" s="399"/>
    </row>
    <row r="589" spans="1:30">
      <c r="A589" s="573"/>
      <c r="B589" s="575" t="s">
        <v>572</v>
      </c>
      <c r="C589" s="573" t="s">
        <v>571</v>
      </c>
      <c r="D589" s="335">
        <v>1</v>
      </c>
      <c r="E589" s="330"/>
      <c r="F589" s="314">
        <v>1</v>
      </c>
      <c r="G589" s="330"/>
      <c r="H589" s="314">
        <f t="shared" si="193"/>
        <v>1</v>
      </c>
      <c r="I589" s="330"/>
      <c r="J589" s="314">
        <f t="shared" si="194"/>
        <v>1</v>
      </c>
      <c r="K589" s="330"/>
      <c r="L589" s="314">
        <f t="shared" si="184"/>
        <v>1</v>
      </c>
      <c r="M589" s="328"/>
      <c r="N589" s="314">
        <f t="shared" si="195"/>
        <v>1</v>
      </c>
      <c r="O589" s="330"/>
      <c r="P589" s="318">
        <f t="shared" si="192"/>
        <v>1</v>
      </c>
      <c r="Q589" s="329"/>
      <c r="R589" s="318">
        <f t="shared" si="190"/>
        <v>1</v>
      </c>
      <c r="S589" s="329"/>
      <c r="T589" s="318">
        <f t="shared" si="186"/>
        <v>1</v>
      </c>
      <c r="U589" s="318"/>
      <c r="V589" s="318">
        <f t="shared" si="187"/>
        <v>1</v>
      </c>
      <c r="W589" s="329"/>
      <c r="X589" s="318">
        <f t="shared" si="188"/>
        <v>1</v>
      </c>
      <c r="Y589" s="335"/>
      <c r="Z589" s="318">
        <f t="shared" si="189"/>
        <v>1</v>
      </c>
      <c r="AA589" s="329"/>
      <c r="AB589" s="318">
        <f t="shared" si="197"/>
        <v>1</v>
      </c>
      <c r="AC589" s="314">
        <f>+AB589/D589*100</f>
        <v>100</v>
      </c>
      <c r="AD589" s="399"/>
    </row>
    <row r="590" spans="1:30">
      <c r="A590" s="573"/>
      <c r="B590" s="575" t="s">
        <v>573</v>
      </c>
      <c r="C590" s="573" t="s">
        <v>571</v>
      </c>
      <c r="D590" s="335"/>
      <c r="E590" s="330"/>
      <c r="F590" s="314">
        <f t="shared" si="191"/>
        <v>0</v>
      </c>
      <c r="G590" s="330"/>
      <c r="H590" s="314">
        <f t="shared" si="193"/>
        <v>0</v>
      </c>
      <c r="I590" s="330"/>
      <c r="J590" s="314">
        <f t="shared" si="194"/>
        <v>0</v>
      </c>
      <c r="K590" s="330"/>
      <c r="L590" s="314">
        <f t="shared" si="184"/>
        <v>0</v>
      </c>
      <c r="M590" s="328"/>
      <c r="N590" s="314">
        <f t="shared" si="195"/>
        <v>0</v>
      </c>
      <c r="O590" s="330"/>
      <c r="P590" s="318">
        <f t="shared" si="192"/>
        <v>0</v>
      </c>
      <c r="Q590" s="329"/>
      <c r="R590" s="318">
        <f t="shared" si="190"/>
        <v>0</v>
      </c>
      <c r="S590" s="329"/>
      <c r="T590" s="318">
        <f t="shared" si="186"/>
        <v>0</v>
      </c>
      <c r="U590" s="318"/>
      <c r="V590" s="318">
        <f t="shared" si="187"/>
        <v>0</v>
      </c>
      <c r="W590" s="329"/>
      <c r="X590" s="318">
        <f t="shared" si="188"/>
        <v>0</v>
      </c>
      <c r="Y590" s="335"/>
      <c r="Z590" s="318">
        <f t="shared" si="189"/>
        <v>0</v>
      </c>
      <c r="AA590" s="329"/>
      <c r="AB590" s="318">
        <f t="shared" si="197"/>
        <v>0</v>
      </c>
      <c r="AC590" s="314"/>
      <c r="AD590" s="399"/>
    </row>
    <row r="591" spans="1:30">
      <c r="A591" s="573"/>
      <c r="B591" s="576" t="s">
        <v>786</v>
      </c>
      <c r="C591" s="573" t="s">
        <v>575</v>
      </c>
      <c r="D591" s="335">
        <v>4</v>
      </c>
      <c r="E591" s="330"/>
      <c r="F591" s="314">
        <v>4</v>
      </c>
      <c r="G591" s="330"/>
      <c r="H591" s="314">
        <f t="shared" si="193"/>
        <v>4</v>
      </c>
      <c r="I591" s="330"/>
      <c r="J591" s="314">
        <f t="shared" si="194"/>
        <v>4</v>
      </c>
      <c r="K591" s="330"/>
      <c r="L591" s="314">
        <f t="shared" si="184"/>
        <v>4</v>
      </c>
      <c r="M591" s="328"/>
      <c r="N591" s="314">
        <f t="shared" si="195"/>
        <v>4</v>
      </c>
      <c r="O591" s="330"/>
      <c r="P591" s="318">
        <f t="shared" si="192"/>
        <v>4</v>
      </c>
      <c r="Q591" s="329"/>
      <c r="R591" s="318">
        <f t="shared" si="190"/>
        <v>4</v>
      </c>
      <c r="S591" s="329"/>
      <c r="T591" s="318">
        <f t="shared" si="186"/>
        <v>4</v>
      </c>
      <c r="U591" s="318"/>
      <c r="V591" s="318">
        <f t="shared" si="187"/>
        <v>4</v>
      </c>
      <c r="W591" s="329"/>
      <c r="X591" s="318">
        <f t="shared" si="188"/>
        <v>4</v>
      </c>
      <c r="Y591" s="335"/>
      <c r="Z591" s="318">
        <f t="shared" si="189"/>
        <v>4</v>
      </c>
      <c r="AA591" s="329"/>
      <c r="AB591" s="318">
        <f t="shared" si="197"/>
        <v>4</v>
      </c>
      <c r="AC591" s="314">
        <f>+AB591/D591*100</f>
        <v>100</v>
      </c>
      <c r="AD591" s="399"/>
    </row>
    <row r="592" spans="1:30">
      <c r="A592" s="571">
        <v>2</v>
      </c>
      <c r="B592" s="572" t="s">
        <v>576</v>
      </c>
      <c r="C592" s="573"/>
      <c r="D592" s="399"/>
      <c r="E592" s="330"/>
      <c r="F592" s="314" t="str">
        <f t="shared" si="191"/>
        <v xml:space="preserve"> </v>
      </c>
      <c r="G592" s="330"/>
      <c r="H592" s="314" t="str">
        <f t="shared" si="193"/>
        <v xml:space="preserve"> </v>
      </c>
      <c r="I592" s="330"/>
      <c r="J592" s="314" t="str">
        <f t="shared" si="194"/>
        <v xml:space="preserve"> </v>
      </c>
      <c r="K592" s="330"/>
      <c r="L592" s="314" t="str">
        <f t="shared" si="184"/>
        <v xml:space="preserve"> </v>
      </c>
      <c r="M592" s="328"/>
      <c r="N592" s="314" t="str">
        <f t="shared" si="195"/>
        <v xml:space="preserve"> </v>
      </c>
      <c r="O592" s="330"/>
      <c r="P592" s="314" t="str">
        <f t="shared" si="192"/>
        <v xml:space="preserve"> </v>
      </c>
      <c r="Q592" s="330"/>
      <c r="R592" s="314" t="str">
        <f t="shared" si="190"/>
        <v xml:space="preserve"> </v>
      </c>
      <c r="S592" s="330"/>
      <c r="T592" s="314" t="str">
        <f t="shared" si="186"/>
        <v xml:space="preserve"> </v>
      </c>
      <c r="U592" s="314"/>
      <c r="V592" s="314" t="str">
        <f t="shared" si="187"/>
        <v xml:space="preserve"> </v>
      </c>
      <c r="W592" s="330"/>
      <c r="X592" s="314" t="str">
        <f t="shared" si="188"/>
        <v xml:space="preserve"> </v>
      </c>
      <c r="Y592" s="328"/>
      <c r="Z592" s="314" t="str">
        <f t="shared" si="189"/>
        <v xml:space="preserve"> </v>
      </c>
      <c r="AA592" s="330"/>
      <c r="AB592" s="314" t="str">
        <f t="shared" si="197"/>
        <v xml:space="preserve"> </v>
      </c>
      <c r="AC592" s="314"/>
      <c r="AD592" s="399"/>
    </row>
    <row r="593" spans="1:31">
      <c r="A593" s="573"/>
      <c r="B593" s="574" t="s">
        <v>787</v>
      </c>
      <c r="C593" s="573" t="s">
        <v>408</v>
      </c>
      <c r="D593" s="335">
        <v>264</v>
      </c>
      <c r="E593" s="330"/>
      <c r="F593" s="314">
        <f t="shared" si="191"/>
        <v>0</v>
      </c>
      <c r="G593" s="330"/>
      <c r="H593" s="314">
        <f t="shared" si="193"/>
        <v>0</v>
      </c>
      <c r="I593" s="330"/>
      <c r="J593" s="314">
        <f t="shared" si="194"/>
        <v>0</v>
      </c>
      <c r="K593" s="330"/>
      <c r="L593" s="314">
        <f t="shared" si="184"/>
        <v>0</v>
      </c>
      <c r="M593" s="328"/>
      <c r="N593" s="314">
        <f t="shared" si="195"/>
        <v>0</v>
      </c>
      <c r="O593" s="329">
        <v>245</v>
      </c>
      <c r="P593" s="318">
        <f t="shared" si="192"/>
        <v>245</v>
      </c>
      <c r="Q593" s="330"/>
      <c r="R593" s="318">
        <f t="shared" si="190"/>
        <v>245</v>
      </c>
      <c r="S593" s="329"/>
      <c r="T593" s="318">
        <f t="shared" si="186"/>
        <v>245</v>
      </c>
      <c r="U593" s="318"/>
      <c r="V593" s="318">
        <f t="shared" si="187"/>
        <v>245</v>
      </c>
      <c r="W593" s="329"/>
      <c r="X593" s="318">
        <f t="shared" si="188"/>
        <v>245</v>
      </c>
      <c r="Y593" s="335"/>
      <c r="Z593" s="318">
        <f t="shared" si="189"/>
        <v>245</v>
      </c>
      <c r="AA593" s="329"/>
      <c r="AB593" s="318">
        <v>245</v>
      </c>
      <c r="AC593" s="314">
        <f>+AB593/D593*100</f>
        <v>92.803030303030297</v>
      </c>
      <c r="AD593" s="399"/>
    </row>
    <row r="594" spans="1:31">
      <c r="A594" s="573"/>
      <c r="B594" s="576" t="s">
        <v>788</v>
      </c>
      <c r="C594" s="573" t="s">
        <v>579</v>
      </c>
      <c r="D594" s="335">
        <v>58670</v>
      </c>
      <c r="E594" s="330"/>
      <c r="F594" s="314">
        <f t="shared" si="191"/>
        <v>0</v>
      </c>
      <c r="G594" s="330"/>
      <c r="H594" s="314">
        <f t="shared" si="193"/>
        <v>0</v>
      </c>
      <c r="I594" s="330"/>
      <c r="J594" s="314">
        <f t="shared" si="194"/>
        <v>0</v>
      </c>
      <c r="K594" s="330"/>
      <c r="L594" s="314">
        <f t="shared" si="184"/>
        <v>0</v>
      </c>
      <c r="M594" s="328"/>
      <c r="N594" s="314">
        <f t="shared" si="195"/>
        <v>0</v>
      </c>
      <c r="O594" s="329">
        <v>57850</v>
      </c>
      <c r="P594" s="318">
        <f t="shared" si="192"/>
        <v>57850</v>
      </c>
      <c r="Q594" s="330"/>
      <c r="R594" s="318">
        <f t="shared" si="190"/>
        <v>57850</v>
      </c>
      <c r="S594" s="329"/>
      <c r="T594" s="318">
        <f t="shared" si="186"/>
        <v>57850</v>
      </c>
      <c r="U594" s="318"/>
      <c r="V594" s="318">
        <f t="shared" si="187"/>
        <v>57850</v>
      </c>
      <c r="W594" s="329"/>
      <c r="X594" s="318">
        <f t="shared" si="188"/>
        <v>57850</v>
      </c>
      <c r="Y594" s="335"/>
      <c r="Z594" s="318">
        <f t="shared" si="189"/>
        <v>57850</v>
      </c>
      <c r="AA594" s="329"/>
      <c r="AB594" s="318">
        <f t="shared" si="197"/>
        <v>57850</v>
      </c>
      <c r="AC594" s="314">
        <f>+AB594/D594*100</f>
        <v>98.60235213908301</v>
      </c>
      <c r="AD594" s="399"/>
    </row>
    <row r="595" spans="1:31">
      <c r="A595" s="573"/>
      <c r="B595" s="576" t="s">
        <v>789</v>
      </c>
      <c r="C595" s="573" t="s">
        <v>579</v>
      </c>
      <c r="D595" s="335"/>
      <c r="E595" s="330"/>
      <c r="F595" s="314">
        <f t="shared" si="191"/>
        <v>0</v>
      </c>
      <c r="G595" s="330"/>
      <c r="H595" s="314">
        <f t="shared" si="193"/>
        <v>0</v>
      </c>
      <c r="I595" s="330"/>
      <c r="J595" s="314">
        <f t="shared" si="194"/>
        <v>0</v>
      </c>
      <c r="K595" s="330"/>
      <c r="L595" s="314">
        <f t="shared" si="184"/>
        <v>0</v>
      </c>
      <c r="M595" s="328"/>
      <c r="N595" s="314">
        <f t="shared" si="195"/>
        <v>0</v>
      </c>
      <c r="O595" s="330"/>
      <c r="P595" s="314">
        <f t="shared" si="192"/>
        <v>0</v>
      </c>
      <c r="Q595" s="330"/>
      <c r="R595" s="314">
        <f t="shared" si="190"/>
        <v>0</v>
      </c>
      <c r="S595" s="330"/>
      <c r="T595" s="314">
        <f t="shared" si="186"/>
        <v>0</v>
      </c>
      <c r="U595" s="314"/>
      <c r="V595" s="314">
        <f t="shared" si="187"/>
        <v>0</v>
      </c>
      <c r="W595" s="330"/>
      <c r="X595" s="314">
        <f t="shared" si="188"/>
        <v>0</v>
      </c>
      <c r="Y595" s="328"/>
      <c r="Z595" s="314">
        <f t="shared" si="189"/>
        <v>0</v>
      </c>
      <c r="AA595" s="330"/>
      <c r="AB595" s="314">
        <f t="shared" si="197"/>
        <v>0</v>
      </c>
      <c r="AC595" s="314"/>
      <c r="AD595" s="399"/>
    </row>
    <row r="596" spans="1:31">
      <c r="A596" s="573"/>
      <c r="B596" s="576" t="s">
        <v>790</v>
      </c>
      <c r="C596" s="573" t="s">
        <v>579</v>
      </c>
      <c r="D596" s="335">
        <v>6851</v>
      </c>
      <c r="E596" s="330"/>
      <c r="F596" s="314">
        <f t="shared" si="191"/>
        <v>0</v>
      </c>
      <c r="G596" s="330"/>
      <c r="H596" s="314">
        <f t="shared" si="193"/>
        <v>0</v>
      </c>
      <c r="I596" s="330"/>
      <c r="J596" s="314">
        <f t="shared" si="194"/>
        <v>0</v>
      </c>
      <c r="K596" s="330"/>
      <c r="L596" s="314">
        <f>IF(LEN($C596)=0," ",J596+K596)</f>
        <v>0</v>
      </c>
      <c r="M596" s="328"/>
      <c r="N596" s="314">
        <f t="shared" si="195"/>
        <v>0</v>
      </c>
      <c r="O596" s="330"/>
      <c r="P596" s="314">
        <f t="shared" si="192"/>
        <v>0</v>
      </c>
      <c r="Q596" s="330"/>
      <c r="R596" s="314">
        <f>IF(LEN($C596)=0," ",P596+Q596)</f>
        <v>0</v>
      </c>
      <c r="S596" s="330"/>
      <c r="T596" s="314">
        <f>IF(LEN($C596)=0," ",R596+S596)</f>
        <v>0</v>
      </c>
      <c r="U596" s="314"/>
      <c r="V596" s="314">
        <f>IF(LEN($C596)=0," ",T596+U596)</f>
        <v>0</v>
      </c>
      <c r="W596" s="330"/>
      <c r="X596" s="314">
        <f>IF(LEN($C596)=0," ",V596+W596)</f>
        <v>0</v>
      </c>
      <c r="Y596" s="328"/>
      <c r="Z596" s="314">
        <f>IF(LEN($C596)=0," ",X596+Y596)</f>
        <v>0</v>
      </c>
      <c r="AA596" s="330"/>
      <c r="AB596" s="314">
        <f t="shared" si="197"/>
        <v>0</v>
      </c>
      <c r="AC596" s="314">
        <f>+AB596/D596*100</f>
        <v>0</v>
      </c>
      <c r="AD596" s="399"/>
    </row>
    <row r="597" spans="1:31">
      <c r="A597" s="573"/>
      <c r="B597" s="576" t="s">
        <v>791</v>
      </c>
      <c r="C597" s="573" t="s">
        <v>72</v>
      </c>
      <c r="D597" s="335">
        <v>12</v>
      </c>
      <c r="E597" s="330"/>
      <c r="F597" s="314">
        <v>12</v>
      </c>
      <c r="G597" s="330"/>
      <c r="H597" s="314">
        <f t="shared" si="193"/>
        <v>12</v>
      </c>
      <c r="I597" s="330"/>
      <c r="J597" s="314">
        <f t="shared" si="194"/>
        <v>12</v>
      </c>
      <c r="K597" s="330"/>
      <c r="L597" s="314">
        <f>IF(LEN($C597)=0," ",J597+K597)</f>
        <v>12</v>
      </c>
      <c r="M597" s="328"/>
      <c r="N597" s="314">
        <f t="shared" si="195"/>
        <v>12</v>
      </c>
      <c r="O597" s="330"/>
      <c r="P597" s="318">
        <f t="shared" si="192"/>
        <v>12</v>
      </c>
      <c r="Q597" s="329"/>
      <c r="R597" s="318">
        <f>IF(LEN($C597)=0," ",P597+Q597)</f>
        <v>12</v>
      </c>
      <c r="S597" s="329"/>
      <c r="T597" s="318">
        <f>IF(LEN($C597)=0," ",R597+S597)</f>
        <v>12</v>
      </c>
      <c r="U597" s="318"/>
      <c r="V597" s="318">
        <f t="shared" ref="V597:V621" si="198">IF(LEN($C597)=0," ",T597+U597)</f>
        <v>12</v>
      </c>
      <c r="W597" s="329"/>
      <c r="X597" s="318">
        <f>IF(LEN($C597)=0," ",V597+W597)</f>
        <v>12</v>
      </c>
      <c r="Y597" s="335"/>
      <c r="Z597" s="318">
        <f>IF(LEN($C597)=0," ",X597+Y597)</f>
        <v>12</v>
      </c>
      <c r="AA597" s="329"/>
      <c r="AB597" s="318">
        <f t="shared" si="197"/>
        <v>12</v>
      </c>
      <c r="AC597" s="314">
        <f>+AB597/D597*100</f>
        <v>100</v>
      </c>
      <c r="AD597" s="399"/>
    </row>
    <row r="598" spans="1:31">
      <c r="A598" s="394" t="s">
        <v>844</v>
      </c>
      <c r="B598" s="395" t="s">
        <v>845</v>
      </c>
      <c r="C598" s="502"/>
      <c r="D598" s="399"/>
      <c r="E598" s="330"/>
      <c r="F598" s="314" t="str">
        <f t="shared" si="191"/>
        <v xml:space="preserve"> </v>
      </c>
      <c r="G598" s="330"/>
      <c r="H598" s="314" t="str">
        <f t="shared" si="193"/>
        <v xml:space="preserve"> </v>
      </c>
      <c r="I598" s="328"/>
      <c r="J598" s="314" t="str">
        <f t="shared" si="194"/>
        <v xml:space="preserve"> </v>
      </c>
      <c r="K598" s="330"/>
      <c r="L598" s="314" t="str">
        <f t="shared" ref="L598:L614" si="199">IF(LEN($C598)=0," ",J598+K598)</f>
        <v xml:space="preserve"> </v>
      </c>
      <c r="M598" s="328"/>
      <c r="N598" s="314" t="str">
        <f t="shared" si="195"/>
        <v xml:space="preserve"> </v>
      </c>
      <c r="O598" s="330"/>
      <c r="P598" s="314" t="str">
        <f t="shared" si="192"/>
        <v xml:space="preserve"> </v>
      </c>
      <c r="Q598" s="330"/>
      <c r="R598" s="314" t="str">
        <f t="shared" ref="R598:R623" si="200">IF(LEN($C598)=0," ",P598+Q598)</f>
        <v xml:space="preserve"> </v>
      </c>
      <c r="S598" s="328"/>
      <c r="T598" s="314" t="str">
        <f t="shared" ref="T598:T622" si="201">IF(LEN($C598)=0," ",R598+S598)</f>
        <v xml:space="preserve"> </v>
      </c>
      <c r="U598" s="314"/>
      <c r="V598" s="314" t="str">
        <f t="shared" si="198"/>
        <v xml:space="preserve"> </v>
      </c>
      <c r="W598" s="330"/>
      <c r="X598" s="314" t="str">
        <f t="shared" ref="X598:X621" si="202">IF(LEN($C598)=0," ",V598+W598)</f>
        <v xml:space="preserve"> </v>
      </c>
      <c r="Y598" s="328"/>
      <c r="Z598" s="314" t="str">
        <f t="shared" ref="Z598:Z621" si="203">IF(LEN($C598)=0," ",X598+Y598)</f>
        <v xml:space="preserve"> </v>
      </c>
      <c r="AA598" s="330"/>
      <c r="AB598" s="314" t="str">
        <f t="shared" si="197"/>
        <v xml:space="preserve"> </v>
      </c>
      <c r="AC598" s="314"/>
      <c r="AD598" s="399"/>
    </row>
    <row r="599" spans="1:31">
      <c r="A599" s="577" t="s">
        <v>6</v>
      </c>
      <c r="B599" s="548" t="str">
        <f>UPPER("Chỉ tiêu hoạt động")</f>
        <v>CHỈ TIÊU HOẠT ĐỘNG</v>
      </c>
      <c r="C599" s="578"/>
      <c r="D599" s="399"/>
      <c r="E599" s="330"/>
      <c r="F599" s="314" t="str">
        <f t="shared" si="191"/>
        <v xml:space="preserve"> </v>
      </c>
      <c r="G599" s="330"/>
      <c r="H599" s="314" t="str">
        <f t="shared" si="193"/>
        <v xml:space="preserve"> </v>
      </c>
      <c r="I599" s="335"/>
      <c r="J599" s="314" t="str">
        <f t="shared" si="194"/>
        <v xml:space="preserve"> </v>
      </c>
      <c r="K599" s="330"/>
      <c r="L599" s="314" t="str">
        <f t="shared" si="199"/>
        <v xml:space="preserve"> </v>
      </c>
      <c r="M599" s="328"/>
      <c r="N599" s="314" t="str">
        <f t="shared" si="195"/>
        <v xml:space="preserve"> </v>
      </c>
      <c r="O599" s="330"/>
      <c r="P599" s="314" t="str">
        <f t="shared" si="192"/>
        <v xml:space="preserve"> </v>
      </c>
      <c r="Q599" s="330"/>
      <c r="R599" s="314" t="str">
        <f t="shared" si="200"/>
        <v xml:space="preserve"> </v>
      </c>
      <c r="S599" s="328"/>
      <c r="T599" s="314" t="str">
        <f t="shared" si="201"/>
        <v xml:space="preserve"> </v>
      </c>
      <c r="U599" s="314"/>
      <c r="V599" s="314" t="str">
        <f t="shared" si="198"/>
        <v xml:space="preserve"> </v>
      </c>
      <c r="W599" s="330"/>
      <c r="X599" s="314" t="str">
        <f t="shared" si="202"/>
        <v xml:space="preserve"> </v>
      </c>
      <c r="Y599" s="328"/>
      <c r="Z599" s="314" t="str">
        <f t="shared" si="203"/>
        <v xml:space="preserve"> </v>
      </c>
      <c r="AA599" s="330"/>
      <c r="AB599" s="314" t="str">
        <f t="shared" si="197"/>
        <v xml:space="preserve"> </v>
      </c>
      <c r="AC599" s="314"/>
      <c r="AD599" s="399"/>
    </row>
    <row r="600" spans="1:31">
      <c r="A600" s="577">
        <v>1</v>
      </c>
      <c r="B600" s="548" t="s">
        <v>627</v>
      </c>
      <c r="C600" s="578" t="s">
        <v>630</v>
      </c>
      <c r="D600" s="335">
        <v>16268</v>
      </c>
      <c r="E600" s="330">
        <v>312</v>
      </c>
      <c r="F600" s="314">
        <f t="shared" si="191"/>
        <v>312</v>
      </c>
      <c r="G600" s="314">
        <v>1560</v>
      </c>
      <c r="H600" s="314">
        <f t="shared" si="193"/>
        <v>1872</v>
      </c>
      <c r="I600" s="335">
        <v>981</v>
      </c>
      <c r="J600" s="314">
        <f t="shared" si="194"/>
        <v>2853</v>
      </c>
      <c r="K600" s="330">
        <v>1382</v>
      </c>
      <c r="L600" s="314">
        <f t="shared" si="199"/>
        <v>4235</v>
      </c>
      <c r="M600" s="328">
        <v>1382</v>
      </c>
      <c r="N600" s="314">
        <f t="shared" si="195"/>
        <v>5617</v>
      </c>
      <c r="O600" s="329">
        <f>8379-7221</f>
        <v>1158</v>
      </c>
      <c r="P600" s="318">
        <f t="shared" si="192"/>
        <v>6775</v>
      </c>
      <c r="Q600" s="329">
        <v>1604</v>
      </c>
      <c r="R600" s="318">
        <f t="shared" si="200"/>
        <v>8379</v>
      </c>
      <c r="S600" s="335">
        <v>1204</v>
      </c>
      <c r="T600" s="318">
        <f t="shared" si="201"/>
        <v>9583</v>
      </c>
      <c r="U600" s="318">
        <f>12391-10920</f>
        <v>1471</v>
      </c>
      <c r="V600" s="318">
        <f t="shared" si="198"/>
        <v>11054</v>
      </c>
      <c r="W600" s="329">
        <v>1337</v>
      </c>
      <c r="X600" s="318">
        <f t="shared" si="202"/>
        <v>12391</v>
      </c>
      <c r="Y600" s="335"/>
      <c r="Z600" s="318">
        <f t="shared" si="203"/>
        <v>12391</v>
      </c>
      <c r="AA600" s="329"/>
      <c r="AB600" s="318">
        <f t="shared" si="197"/>
        <v>12391</v>
      </c>
      <c r="AC600" s="314">
        <f>+AB600/D600*100</f>
        <v>76.167937054339802</v>
      </c>
      <c r="AD600" s="399"/>
      <c r="AE600" s="442"/>
    </row>
    <row r="601" spans="1:31">
      <c r="A601" s="578"/>
      <c r="B601" s="579" t="s">
        <v>418</v>
      </c>
      <c r="C601" s="578"/>
      <c r="D601" s="335"/>
      <c r="E601" s="330"/>
      <c r="F601" s="314" t="str">
        <f t="shared" si="191"/>
        <v xml:space="preserve"> </v>
      </c>
      <c r="G601" s="330"/>
      <c r="H601" s="314" t="str">
        <f t="shared" si="193"/>
        <v xml:space="preserve"> </v>
      </c>
      <c r="I601" s="335"/>
      <c r="J601" s="314" t="str">
        <f t="shared" si="194"/>
        <v xml:space="preserve"> </v>
      </c>
      <c r="K601" s="330"/>
      <c r="L601" s="314" t="str">
        <f t="shared" si="199"/>
        <v xml:space="preserve"> </v>
      </c>
      <c r="M601" s="328"/>
      <c r="N601" s="314" t="str">
        <f t="shared" si="195"/>
        <v xml:space="preserve"> </v>
      </c>
      <c r="O601" s="330"/>
      <c r="P601" s="314" t="str">
        <f t="shared" si="192"/>
        <v xml:space="preserve"> </v>
      </c>
      <c r="Q601" s="329"/>
      <c r="R601" s="314" t="str">
        <f t="shared" si="200"/>
        <v xml:space="preserve"> </v>
      </c>
      <c r="S601" s="335"/>
      <c r="T601" s="314" t="str">
        <f t="shared" si="201"/>
        <v xml:space="preserve"> </v>
      </c>
      <c r="U601" s="314"/>
      <c r="V601" s="314" t="str">
        <f t="shared" si="198"/>
        <v xml:space="preserve"> </v>
      </c>
      <c r="W601" s="330"/>
      <c r="X601" s="314" t="str">
        <f t="shared" si="202"/>
        <v xml:space="preserve"> </v>
      </c>
      <c r="Y601" s="328"/>
      <c r="Z601" s="314" t="str">
        <f t="shared" si="203"/>
        <v xml:space="preserve"> </v>
      </c>
      <c r="AA601" s="330"/>
      <c r="AB601" s="314" t="str">
        <f t="shared" si="197"/>
        <v xml:space="preserve"> </v>
      </c>
      <c r="AC601" s="314"/>
      <c r="AD601" s="399"/>
      <c r="AE601" s="442"/>
    </row>
    <row r="602" spans="1:31" hidden="1">
      <c r="A602" s="578"/>
      <c r="B602" s="579" t="s">
        <v>903</v>
      </c>
      <c r="C602" s="578" t="s">
        <v>628</v>
      </c>
      <c r="D602" s="335"/>
      <c r="E602" s="330"/>
      <c r="F602" s="314">
        <f t="shared" si="191"/>
        <v>0</v>
      </c>
      <c r="G602" s="330"/>
      <c r="H602" s="314">
        <f t="shared" si="193"/>
        <v>0</v>
      </c>
      <c r="I602" s="335"/>
      <c r="J602" s="314">
        <f t="shared" si="194"/>
        <v>0</v>
      </c>
      <c r="K602" s="330"/>
      <c r="L602" s="314">
        <f t="shared" si="199"/>
        <v>0</v>
      </c>
      <c r="M602" s="328"/>
      <c r="N602" s="314">
        <f t="shared" si="195"/>
        <v>0</v>
      </c>
      <c r="O602" s="330"/>
      <c r="P602" s="314">
        <f t="shared" si="192"/>
        <v>0</v>
      </c>
      <c r="Q602" s="329"/>
      <c r="R602" s="314">
        <f t="shared" si="200"/>
        <v>0</v>
      </c>
      <c r="S602" s="335"/>
      <c r="T602" s="314">
        <f t="shared" si="201"/>
        <v>0</v>
      </c>
      <c r="U602" s="314"/>
      <c r="V602" s="314">
        <f t="shared" si="198"/>
        <v>0</v>
      </c>
      <c r="W602" s="330"/>
      <c r="X602" s="314">
        <f t="shared" si="202"/>
        <v>0</v>
      </c>
      <c r="Y602" s="328"/>
      <c r="Z602" s="314">
        <f t="shared" si="203"/>
        <v>0</v>
      </c>
      <c r="AA602" s="330"/>
      <c r="AB602" s="314">
        <f t="shared" si="197"/>
        <v>0</v>
      </c>
      <c r="AC602" s="314"/>
      <c r="AD602" s="399"/>
      <c r="AE602" s="442"/>
    </row>
    <row r="603" spans="1:31" hidden="1">
      <c r="A603" s="578" t="s">
        <v>231</v>
      </c>
      <c r="B603" s="580" t="s">
        <v>827</v>
      </c>
      <c r="C603" s="578" t="s">
        <v>628</v>
      </c>
      <c r="D603" s="335"/>
      <c r="E603" s="329"/>
      <c r="F603" s="314">
        <f t="shared" si="191"/>
        <v>0</v>
      </c>
      <c r="G603" s="330"/>
      <c r="H603" s="314">
        <f t="shared" si="193"/>
        <v>0</v>
      </c>
      <c r="I603" s="335"/>
      <c r="J603" s="314">
        <f t="shared" si="194"/>
        <v>0</v>
      </c>
      <c r="K603" s="330"/>
      <c r="L603" s="314">
        <f t="shared" si="199"/>
        <v>0</v>
      </c>
      <c r="M603" s="328"/>
      <c r="N603" s="314">
        <f t="shared" si="195"/>
        <v>0</v>
      </c>
      <c r="O603" s="330"/>
      <c r="P603" s="314">
        <f t="shared" si="192"/>
        <v>0</v>
      </c>
      <c r="Q603" s="329"/>
      <c r="R603" s="314">
        <f t="shared" si="200"/>
        <v>0</v>
      </c>
      <c r="S603" s="335"/>
      <c r="T603" s="314">
        <f t="shared" si="201"/>
        <v>0</v>
      </c>
      <c r="U603" s="314"/>
      <c r="V603" s="314">
        <f t="shared" si="198"/>
        <v>0</v>
      </c>
      <c r="W603" s="330"/>
      <c r="X603" s="314">
        <f t="shared" si="202"/>
        <v>0</v>
      </c>
      <c r="Y603" s="328"/>
      <c r="Z603" s="314">
        <f t="shared" si="203"/>
        <v>0</v>
      </c>
      <c r="AA603" s="330"/>
      <c r="AB603" s="314">
        <f t="shared" si="197"/>
        <v>0</v>
      </c>
      <c r="AC603" s="314"/>
      <c r="AD603" s="399"/>
      <c r="AE603" s="442"/>
    </row>
    <row r="604" spans="1:31" hidden="1">
      <c r="A604" s="577"/>
      <c r="B604" s="579" t="s">
        <v>418</v>
      </c>
      <c r="C604" s="578"/>
      <c r="D604" s="335"/>
      <c r="E604" s="330"/>
      <c r="F604" s="314" t="str">
        <f t="shared" si="191"/>
        <v xml:space="preserve"> </v>
      </c>
      <c r="G604" s="330"/>
      <c r="H604" s="314" t="str">
        <f t="shared" si="193"/>
        <v xml:space="preserve"> </v>
      </c>
      <c r="I604" s="335"/>
      <c r="J604" s="314" t="str">
        <f t="shared" si="194"/>
        <v xml:space="preserve"> </v>
      </c>
      <c r="K604" s="330"/>
      <c r="L604" s="314" t="str">
        <f t="shared" si="199"/>
        <v xml:space="preserve"> </v>
      </c>
      <c r="M604" s="328"/>
      <c r="N604" s="314" t="str">
        <f t="shared" si="195"/>
        <v xml:space="preserve"> </v>
      </c>
      <c r="O604" s="330"/>
      <c r="P604" s="314" t="str">
        <f t="shared" si="192"/>
        <v xml:space="preserve"> </v>
      </c>
      <c r="Q604" s="329"/>
      <c r="R604" s="314" t="str">
        <f t="shared" si="200"/>
        <v xml:space="preserve"> </v>
      </c>
      <c r="S604" s="335"/>
      <c r="T604" s="314" t="str">
        <f t="shared" si="201"/>
        <v xml:space="preserve"> </v>
      </c>
      <c r="U604" s="314"/>
      <c r="V604" s="314" t="str">
        <f t="shared" si="198"/>
        <v xml:space="preserve"> </v>
      </c>
      <c r="W604" s="330"/>
      <c r="X604" s="314" t="str">
        <f t="shared" si="202"/>
        <v xml:space="preserve"> </v>
      </c>
      <c r="Y604" s="328"/>
      <c r="Z604" s="314" t="str">
        <f t="shared" si="203"/>
        <v xml:space="preserve"> </v>
      </c>
      <c r="AA604" s="330"/>
      <c r="AB604" s="314" t="str">
        <f t="shared" si="197"/>
        <v xml:space="preserve"> </v>
      </c>
      <c r="AC604" s="314"/>
      <c r="AD604" s="399"/>
      <c r="AE604" s="442"/>
    </row>
    <row r="605" spans="1:31">
      <c r="A605" s="578"/>
      <c r="B605" s="581" t="s">
        <v>792</v>
      </c>
      <c r="C605" s="578" t="s">
        <v>628</v>
      </c>
      <c r="D605" s="335"/>
      <c r="E605" s="329"/>
      <c r="F605" s="314">
        <f t="shared" si="191"/>
        <v>0</v>
      </c>
      <c r="G605" s="330"/>
      <c r="H605" s="314">
        <f t="shared" si="193"/>
        <v>0</v>
      </c>
      <c r="I605" s="335"/>
      <c r="J605" s="314">
        <f t="shared" si="194"/>
        <v>0</v>
      </c>
      <c r="K605" s="330"/>
      <c r="L605" s="314">
        <f t="shared" si="199"/>
        <v>0</v>
      </c>
      <c r="M605" s="328"/>
      <c r="N605" s="314">
        <f t="shared" si="195"/>
        <v>0</v>
      </c>
      <c r="O605" s="330"/>
      <c r="P605" s="314">
        <f t="shared" si="192"/>
        <v>0</v>
      </c>
      <c r="Q605" s="329"/>
      <c r="R605" s="314">
        <f t="shared" si="200"/>
        <v>0</v>
      </c>
      <c r="S605" s="335"/>
      <c r="T605" s="314">
        <f t="shared" si="201"/>
        <v>0</v>
      </c>
      <c r="U605" s="314"/>
      <c r="V605" s="314">
        <f t="shared" si="198"/>
        <v>0</v>
      </c>
      <c r="W605" s="330"/>
      <c r="X605" s="314">
        <f t="shared" si="202"/>
        <v>0</v>
      </c>
      <c r="Y605" s="328"/>
      <c r="Z605" s="314">
        <f t="shared" si="203"/>
        <v>0</v>
      </c>
      <c r="AA605" s="330"/>
      <c r="AB605" s="314">
        <f t="shared" si="197"/>
        <v>0</v>
      </c>
      <c r="AC605" s="314"/>
      <c r="AD605" s="399"/>
      <c r="AE605" s="442"/>
    </row>
    <row r="606" spans="1:31">
      <c r="A606" s="578"/>
      <c r="B606" s="581" t="s">
        <v>793</v>
      </c>
      <c r="C606" s="578" t="s">
        <v>628</v>
      </c>
      <c r="D606" s="335">
        <v>16268</v>
      </c>
      <c r="E606" s="329">
        <v>312</v>
      </c>
      <c r="F606" s="314">
        <f t="shared" si="191"/>
        <v>312</v>
      </c>
      <c r="G606" s="328">
        <v>1560</v>
      </c>
      <c r="H606" s="314">
        <f t="shared" si="193"/>
        <v>1872</v>
      </c>
      <c r="I606" s="335">
        <v>981</v>
      </c>
      <c r="J606" s="314">
        <f t="shared" si="194"/>
        <v>2853</v>
      </c>
      <c r="K606" s="330">
        <v>1382</v>
      </c>
      <c r="L606" s="314">
        <f t="shared" si="199"/>
        <v>4235</v>
      </c>
      <c r="M606" s="328">
        <v>1382</v>
      </c>
      <c r="N606" s="314">
        <f t="shared" si="195"/>
        <v>5617</v>
      </c>
      <c r="O606" s="329">
        <v>1158</v>
      </c>
      <c r="P606" s="318">
        <f t="shared" si="192"/>
        <v>6775</v>
      </c>
      <c r="Q606" s="329">
        <v>1604</v>
      </c>
      <c r="R606" s="317">
        <f t="shared" si="200"/>
        <v>8379</v>
      </c>
      <c r="S606" s="338">
        <v>1204</v>
      </c>
      <c r="T606" s="317">
        <f t="shared" si="201"/>
        <v>9583</v>
      </c>
      <c r="U606" s="317">
        <v>1471</v>
      </c>
      <c r="V606" s="317">
        <f t="shared" si="198"/>
        <v>11054</v>
      </c>
      <c r="W606" s="340">
        <v>1337</v>
      </c>
      <c r="X606" s="317">
        <f t="shared" si="202"/>
        <v>12391</v>
      </c>
      <c r="Y606" s="338"/>
      <c r="Z606" s="317">
        <f t="shared" si="203"/>
        <v>12391</v>
      </c>
      <c r="AA606" s="340"/>
      <c r="AB606" s="317">
        <f t="shared" si="197"/>
        <v>12391</v>
      </c>
      <c r="AC606" s="374">
        <f>+AB606/D606*100</f>
        <v>76.167937054339802</v>
      </c>
      <c r="AD606" s="399"/>
      <c r="AE606" s="442"/>
    </row>
    <row r="607" spans="1:31" hidden="1">
      <c r="A607" s="578" t="s">
        <v>232</v>
      </c>
      <c r="B607" s="580" t="s">
        <v>794</v>
      </c>
      <c r="C607" s="578" t="s">
        <v>630</v>
      </c>
      <c r="D607" s="335"/>
      <c r="E607" s="329"/>
      <c r="F607" s="314">
        <f t="shared" si="191"/>
        <v>0</v>
      </c>
      <c r="G607" s="328"/>
      <c r="H607" s="314">
        <f t="shared" si="193"/>
        <v>0</v>
      </c>
      <c r="I607" s="335"/>
      <c r="J607" s="314">
        <f t="shared" si="194"/>
        <v>0</v>
      </c>
      <c r="K607" s="330"/>
      <c r="L607" s="314">
        <f t="shared" si="199"/>
        <v>0</v>
      </c>
      <c r="M607" s="328"/>
      <c r="N607" s="314">
        <f t="shared" si="195"/>
        <v>0</v>
      </c>
      <c r="O607" s="329"/>
      <c r="P607" s="318">
        <f t="shared" si="192"/>
        <v>0</v>
      </c>
      <c r="Q607" s="329"/>
      <c r="R607" s="317">
        <f t="shared" si="200"/>
        <v>0</v>
      </c>
      <c r="S607" s="338"/>
      <c r="T607" s="317">
        <f t="shared" si="201"/>
        <v>0</v>
      </c>
      <c r="U607" s="317"/>
      <c r="V607" s="317">
        <f t="shared" si="198"/>
        <v>0</v>
      </c>
      <c r="W607" s="340"/>
      <c r="X607" s="317">
        <f t="shared" si="202"/>
        <v>0</v>
      </c>
      <c r="Y607" s="338"/>
      <c r="Z607" s="317">
        <f t="shared" si="203"/>
        <v>0</v>
      </c>
      <c r="AA607" s="340"/>
      <c r="AB607" s="317">
        <f t="shared" si="197"/>
        <v>0</v>
      </c>
      <c r="AC607" s="374" t="e">
        <f t="shared" ref="AC607:AC614" si="204">+AB607/D607*100</f>
        <v>#DIV/0!</v>
      </c>
      <c r="AD607" s="399"/>
    </row>
    <row r="608" spans="1:31" hidden="1">
      <c r="A608" s="578"/>
      <c r="B608" s="579" t="s">
        <v>418</v>
      </c>
      <c r="C608" s="578"/>
      <c r="D608" s="328"/>
      <c r="E608" s="330"/>
      <c r="F608" s="314" t="str">
        <f t="shared" si="191"/>
        <v xml:space="preserve"> </v>
      </c>
      <c r="G608" s="328"/>
      <c r="H608" s="314" t="str">
        <f t="shared" si="193"/>
        <v xml:space="preserve"> </v>
      </c>
      <c r="I608" s="335"/>
      <c r="J608" s="314" t="str">
        <f t="shared" si="194"/>
        <v xml:space="preserve"> </v>
      </c>
      <c r="K608" s="330"/>
      <c r="L608" s="314" t="str">
        <f t="shared" si="199"/>
        <v xml:space="preserve"> </v>
      </c>
      <c r="M608" s="328"/>
      <c r="N608" s="314" t="str">
        <f t="shared" si="195"/>
        <v xml:space="preserve"> </v>
      </c>
      <c r="O608" s="329"/>
      <c r="P608" s="318" t="str">
        <f t="shared" si="192"/>
        <v xml:space="preserve"> </v>
      </c>
      <c r="Q608" s="329"/>
      <c r="R608" s="317" t="str">
        <f t="shared" si="200"/>
        <v xml:space="preserve"> </v>
      </c>
      <c r="S608" s="338"/>
      <c r="T608" s="317" t="str">
        <f t="shared" si="201"/>
        <v xml:space="preserve"> </v>
      </c>
      <c r="U608" s="317"/>
      <c r="V608" s="317" t="str">
        <f t="shared" si="198"/>
        <v xml:space="preserve"> </v>
      </c>
      <c r="W608" s="340"/>
      <c r="X608" s="317" t="str">
        <f t="shared" si="202"/>
        <v xml:space="preserve"> </v>
      </c>
      <c r="Y608" s="338"/>
      <c r="Z608" s="317" t="str">
        <f t="shared" si="203"/>
        <v xml:space="preserve"> </v>
      </c>
      <c r="AA608" s="340"/>
      <c r="AB608" s="317" t="str">
        <f t="shared" si="197"/>
        <v xml:space="preserve"> </v>
      </c>
      <c r="AC608" s="374" t="e">
        <f t="shared" si="204"/>
        <v>#VALUE!</v>
      </c>
      <c r="AD608" s="399"/>
    </row>
    <row r="609" spans="1:30" hidden="1">
      <c r="A609" s="578"/>
      <c r="B609" s="581" t="s">
        <v>792</v>
      </c>
      <c r="C609" s="578" t="s">
        <v>628</v>
      </c>
      <c r="D609" s="328"/>
      <c r="E609" s="330"/>
      <c r="F609" s="314">
        <f t="shared" si="191"/>
        <v>0</v>
      </c>
      <c r="G609" s="328"/>
      <c r="H609" s="314">
        <f t="shared" si="193"/>
        <v>0</v>
      </c>
      <c r="I609" s="335"/>
      <c r="J609" s="314">
        <f t="shared" si="194"/>
        <v>0</v>
      </c>
      <c r="K609" s="330"/>
      <c r="L609" s="314">
        <f t="shared" si="199"/>
        <v>0</v>
      </c>
      <c r="M609" s="328"/>
      <c r="N609" s="314">
        <f t="shared" si="195"/>
        <v>0</v>
      </c>
      <c r="O609" s="329"/>
      <c r="P609" s="318">
        <f t="shared" si="192"/>
        <v>0</v>
      </c>
      <c r="Q609" s="329"/>
      <c r="R609" s="317">
        <f t="shared" si="200"/>
        <v>0</v>
      </c>
      <c r="S609" s="338"/>
      <c r="T609" s="317">
        <f t="shared" si="201"/>
        <v>0</v>
      </c>
      <c r="U609" s="317"/>
      <c r="V609" s="317">
        <f t="shared" si="198"/>
        <v>0</v>
      </c>
      <c r="W609" s="340"/>
      <c r="X609" s="317">
        <f t="shared" si="202"/>
        <v>0</v>
      </c>
      <c r="Y609" s="338"/>
      <c r="Z609" s="317">
        <f t="shared" si="203"/>
        <v>0</v>
      </c>
      <c r="AA609" s="340"/>
      <c r="AB609" s="317">
        <f t="shared" si="197"/>
        <v>0</v>
      </c>
      <c r="AC609" s="374" t="e">
        <f t="shared" si="204"/>
        <v>#DIV/0!</v>
      </c>
      <c r="AD609" s="399"/>
    </row>
    <row r="610" spans="1:30" hidden="1">
      <c r="A610" s="578"/>
      <c r="B610" s="581" t="s">
        <v>795</v>
      </c>
      <c r="C610" s="578" t="s">
        <v>628</v>
      </c>
      <c r="D610" s="335"/>
      <c r="E610" s="329"/>
      <c r="F610" s="314">
        <f t="shared" si="191"/>
        <v>0</v>
      </c>
      <c r="G610" s="328"/>
      <c r="H610" s="314">
        <f t="shared" si="193"/>
        <v>0</v>
      </c>
      <c r="I610" s="335"/>
      <c r="J610" s="314">
        <f t="shared" si="194"/>
        <v>0</v>
      </c>
      <c r="K610" s="330"/>
      <c r="L610" s="314">
        <f t="shared" si="199"/>
        <v>0</v>
      </c>
      <c r="M610" s="328"/>
      <c r="N610" s="314">
        <f t="shared" si="195"/>
        <v>0</v>
      </c>
      <c r="O610" s="329"/>
      <c r="P610" s="318">
        <f t="shared" si="192"/>
        <v>0</v>
      </c>
      <c r="Q610" s="329"/>
      <c r="R610" s="317">
        <f t="shared" si="200"/>
        <v>0</v>
      </c>
      <c r="S610" s="338"/>
      <c r="T610" s="317">
        <f t="shared" si="201"/>
        <v>0</v>
      </c>
      <c r="U610" s="317"/>
      <c r="V610" s="317">
        <f t="shared" si="198"/>
        <v>0</v>
      </c>
      <c r="W610" s="340"/>
      <c r="X610" s="317">
        <f t="shared" si="202"/>
        <v>0</v>
      </c>
      <c r="Y610" s="338"/>
      <c r="Z610" s="317">
        <f t="shared" si="203"/>
        <v>0</v>
      </c>
      <c r="AA610" s="340"/>
      <c r="AB610" s="317">
        <f t="shared" si="197"/>
        <v>0</v>
      </c>
      <c r="AC610" s="374" t="e">
        <f t="shared" si="204"/>
        <v>#DIV/0!</v>
      </c>
      <c r="AD610" s="399"/>
    </row>
    <row r="611" spans="1:30" hidden="1">
      <c r="A611" s="577">
        <v>2</v>
      </c>
      <c r="B611" s="548" t="s">
        <v>629</v>
      </c>
      <c r="C611" s="578" t="s">
        <v>630</v>
      </c>
      <c r="D611" s="335"/>
      <c r="E611" s="329"/>
      <c r="F611" s="314">
        <f t="shared" ref="F611:F623" si="205">IF(LEN(C611)=0," ",E611)</f>
        <v>0</v>
      </c>
      <c r="G611" s="328"/>
      <c r="H611" s="314">
        <f t="shared" si="193"/>
        <v>0</v>
      </c>
      <c r="I611" s="335"/>
      <c r="J611" s="314">
        <f t="shared" si="194"/>
        <v>0</v>
      </c>
      <c r="K611" s="330"/>
      <c r="L611" s="314">
        <f t="shared" si="199"/>
        <v>0</v>
      </c>
      <c r="M611" s="328"/>
      <c r="N611" s="314">
        <f t="shared" si="195"/>
        <v>0</v>
      </c>
      <c r="O611" s="329"/>
      <c r="P611" s="318">
        <f t="shared" si="192"/>
        <v>0</v>
      </c>
      <c r="Q611" s="329"/>
      <c r="R611" s="317">
        <f t="shared" si="200"/>
        <v>0</v>
      </c>
      <c r="S611" s="338"/>
      <c r="T611" s="317">
        <f t="shared" si="201"/>
        <v>0</v>
      </c>
      <c r="U611" s="317"/>
      <c r="V611" s="317">
        <f t="shared" si="198"/>
        <v>0</v>
      </c>
      <c r="W611" s="340"/>
      <c r="X611" s="317">
        <f t="shared" si="202"/>
        <v>0</v>
      </c>
      <c r="Y611" s="338"/>
      <c r="Z611" s="317">
        <f t="shared" si="203"/>
        <v>0</v>
      </c>
      <c r="AA611" s="340"/>
      <c r="AB611" s="317">
        <f t="shared" si="197"/>
        <v>0</v>
      </c>
      <c r="AC611" s="374" t="e">
        <f t="shared" si="204"/>
        <v>#DIV/0!</v>
      </c>
      <c r="AD611" s="399"/>
    </row>
    <row r="612" spans="1:30" hidden="1">
      <c r="A612" s="578"/>
      <c r="B612" s="581" t="s">
        <v>796</v>
      </c>
      <c r="C612" s="578" t="s">
        <v>630</v>
      </c>
      <c r="D612" s="335"/>
      <c r="E612" s="329"/>
      <c r="F612" s="314">
        <f t="shared" si="205"/>
        <v>0</v>
      </c>
      <c r="G612" s="328"/>
      <c r="H612" s="314">
        <f t="shared" si="193"/>
        <v>0</v>
      </c>
      <c r="I612" s="335"/>
      <c r="J612" s="314">
        <f t="shared" si="194"/>
        <v>0</v>
      </c>
      <c r="K612" s="330"/>
      <c r="L612" s="314">
        <f t="shared" si="199"/>
        <v>0</v>
      </c>
      <c r="M612" s="328"/>
      <c r="N612" s="314">
        <f t="shared" si="195"/>
        <v>0</v>
      </c>
      <c r="O612" s="329"/>
      <c r="P612" s="318">
        <f t="shared" ref="P612:P622" si="206">IF(LEN($C612)=0," ",N612+O612)</f>
        <v>0</v>
      </c>
      <c r="Q612" s="329"/>
      <c r="R612" s="317">
        <f t="shared" si="200"/>
        <v>0</v>
      </c>
      <c r="S612" s="338"/>
      <c r="T612" s="317">
        <f t="shared" si="201"/>
        <v>0</v>
      </c>
      <c r="U612" s="317"/>
      <c r="V612" s="317">
        <f t="shared" si="198"/>
        <v>0</v>
      </c>
      <c r="W612" s="340"/>
      <c r="X612" s="317">
        <f t="shared" si="202"/>
        <v>0</v>
      </c>
      <c r="Y612" s="338"/>
      <c r="Z612" s="317">
        <f t="shared" si="203"/>
        <v>0</v>
      </c>
      <c r="AA612" s="340"/>
      <c r="AB612" s="317">
        <f t="shared" si="197"/>
        <v>0</v>
      </c>
      <c r="AC612" s="374" t="e">
        <f t="shared" si="204"/>
        <v>#DIV/0!</v>
      </c>
      <c r="AD612" s="399"/>
    </row>
    <row r="613" spans="1:30" hidden="1">
      <c r="A613" s="578"/>
      <c r="B613" s="581" t="s">
        <v>797</v>
      </c>
      <c r="C613" s="578" t="s">
        <v>630</v>
      </c>
      <c r="D613" s="335"/>
      <c r="E613" s="329"/>
      <c r="F613" s="314">
        <f t="shared" si="205"/>
        <v>0</v>
      </c>
      <c r="G613" s="328"/>
      <c r="H613" s="314">
        <f t="shared" ref="H613:H623" si="207">IF(LEN(C613)=0," ",F613+G613)</f>
        <v>0</v>
      </c>
      <c r="I613" s="335"/>
      <c r="J613" s="314">
        <f t="shared" ref="J613:J623" si="208">IF(LEN($C613)=0," ",H613+I613)</f>
        <v>0</v>
      </c>
      <c r="K613" s="330"/>
      <c r="L613" s="314">
        <f t="shared" si="199"/>
        <v>0</v>
      </c>
      <c r="M613" s="328"/>
      <c r="N613" s="314">
        <f t="shared" ref="N613:N620" si="209">IF(LEN($C613)=0," ",L613+M613)</f>
        <v>0</v>
      </c>
      <c r="O613" s="329"/>
      <c r="P613" s="318">
        <f t="shared" si="206"/>
        <v>0</v>
      </c>
      <c r="Q613" s="329"/>
      <c r="R613" s="317">
        <f t="shared" si="200"/>
        <v>0</v>
      </c>
      <c r="S613" s="338"/>
      <c r="T613" s="317">
        <f t="shared" si="201"/>
        <v>0</v>
      </c>
      <c r="U613" s="317"/>
      <c r="V613" s="317">
        <f t="shared" si="198"/>
        <v>0</v>
      </c>
      <c r="W613" s="340"/>
      <c r="X613" s="317">
        <f t="shared" si="202"/>
        <v>0</v>
      </c>
      <c r="Y613" s="338"/>
      <c r="Z613" s="317">
        <f t="shared" si="203"/>
        <v>0</v>
      </c>
      <c r="AA613" s="340"/>
      <c r="AB613" s="317">
        <f t="shared" si="197"/>
        <v>0</v>
      </c>
      <c r="AC613" s="374" t="e">
        <f t="shared" si="204"/>
        <v>#DIV/0!</v>
      </c>
      <c r="AD613" s="399"/>
    </row>
    <row r="614" spans="1:30">
      <c r="A614" s="578"/>
      <c r="B614" s="581" t="s">
        <v>935</v>
      </c>
      <c r="C614" s="578" t="s">
        <v>628</v>
      </c>
      <c r="D614" s="335">
        <v>186</v>
      </c>
      <c r="E614" s="329">
        <v>4</v>
      </c>
      <c r="F614" s="314">
        <f t="shared" si="205"/>
        <v>4</v>
      </c>
      <c r="G614" s="328">
        <v>19</v>
      </c>
      <c r="H614" s="314">
        <f t="shared" si="207"/>
        <v>23</v>
      </c>
      <c r="I614" s="338">
        <v>10</v>
      </c>
      <c r="J614" s="314">
        <f t="shared" si="208"/>
        <v>33</v>
      </c>
      <c r="K614" s="330">
        <v>15.5</v>
      </c>
      <c r="L614" s="314">
        <f t="shared" si="199"/>
        <v>48.5</v>
      </c>
      <c r="M614" s="328">
        <v>15.5</v>
      </c>
      <c r="N614" s="314">
        <f t="shared" si="209"/>
        <v>64</v>
      </c>
      <c r="O614" s="340">
        <f>97.3-83.3</f>
        <v>14</v>
      </c>
      <c r="P614" s="317">
        <f t="shared" si="206"/>
        <v>78</v>
      </c>
      <c r="Q614" s="340">
        <v>19.3</v>
      </c>
      <c r="R614" s="317">
        <f t="shared" si="200"/>
        <v>97.3</v>
      </c>
      <c r="S614" s="338">
        <v>11.7</v>
      </c>
      <c r="T614" s="317">
        <f t="shared" si="201"/>
        <v>109</v>
      </c>
      <c r="U614" s="317">
        <f>141.5-124.5</f>
        <v>17</v>
      </c>
      <c r="V614" s="317">
        <f t="shared" si="198"/>
        <v>126</v>
      </c>
      <c r="W614" s="340">
        <v>15.5</v>
      </c>
      <c r="X614" s="317">
        <f t="shared" si="202"/>
        <v>141.5</v>
      </c>
      <c r="Y614" s="338"/>
      <c r="Z614" s="317">
        <f t="shared" si="203"/>
        <v>141.5</v>
      </c>
      <c r="AA614" s="340"/>
      <c r="AB614" s="317">
        <f t="shared" si="197"/>
        <v>141.5</v>
      </c>
      <c r="AC614" s="374">
        <f t="shared" si="204"/>
        <v>76.075268817204304</v>
      </c>
      <c r="AD614" s="399"/>
    </row>
    <row r="615" spans="1:30" hidden="1">
      <c r="A615" s="577">
        <v>3</v>
      </c>
      <c r="B615" s="548" t="s">
        <v>798</v>
      </c>
      <c r="C615" s="578" t="s">
        <v>630</v>
      </c>
      <c r="D615" s="335"/>
      <c r="E615" s="329"/>
      <c r="F615" s="314">
        <f t="shared" si="205"/>
        <v>0</v>
      </c>
      <c r="G615" s="318"/>
      <c r="H615" s="314">
        <f t="shared" si="207"/>
        <v>0</v>
      </c>
      <c r="I615" s="335"/>
      <c r="J615" s="314">
        <f t="shared" si="208"/>
        <v>0</v>
      </c>
      <c r="K615" s="329"/>
      <c r="L615" s="318">
        <f>IF(LEN($C615)=0," ",J615+K615)</f>
        <v>0</v>
      </c>
      <c r="M615" s="335"/>
      <c r="N615" s="314">
        <f t="shared" si="209"/>
        <v>0</v>
      </c>
      <c r="O615" s="329"/>
      <c r="P615" s="314">
        <f t="shared" si="206"/>
        <v>0</v>
      </c>
      <c r="Q615" s="329"/>
      <c r="R615" s="314">
        <f t="shared" si="200"/>
        <v>0</v>
      </c>
      <c r="S615" s="335"/>
      <c r="T615" s="314">
        <f t="shared" si="201"/>
        <v>0</v>
      </c>
      <c r="U615" s="318"/>
      <c r="V615" s="314">
        <f t="shared" si="198"/>
        <v>0</v>
      </c>
      <c r="W615" s="329"/>
      <c r="X615" s="314">
        <f t="shared" si="202"/>
        <v>0</v>
      </c>
      <c r="Y615" s="335"/>
      <c r="Z615" s="314">
        <f t="shared" si="203"/>
        <v>0</v>
      </c>
      <c r="AA615" s="329"/>
      <c r="AB615" s="314">
        <f t="shared" si="197"/>
        <v>0</v>
      </c>
      <c r="AC615" s="314" t="e">
        <f>+AB615/D615*100</f>
        <v>#DIV/0!</v>
      </c>
      <c r="AD615" s="399"/>
    </row>
    <row r="616" spans="1:30" hidden="1">
      <c r="A616" s="577"/>
      <c r="B616" s="581" t="s">
        <v>799</v>
      </c>
      <c r="C616" s="578"/>
      <c r="D616" s="335"/>
      <c r="E616" s="329"/>
      <c r="F616" s="314" t="str">
        <f t="shared" si="205"/>
        <v xml:space="preserve"> </v>
      </c>
      <c r="G616" s="335"/>
      <c r="H616" s="314" t="str">
        <f t="shared" si="207"/>
        <v xml:space="preserve"> </v>
      </c>
      <c r="I616" s="335"/>
      <c r="J616" s="314" t="str">
        <f t="shared" si="208"/>
        <v xml:space="preserve"> </v>
      </c>
      <c r="K616" s="329"/>
      <c r="L616" s="318" t="str">
        <f>IF(LEN($C616)=0," ",J616+K616)</f>
        <v xml:space="preserve"> </v>
      </c>
      <c r="M616" s="335"/>
      <c r="N616" s="314" t="str">
        <f t="shared" si="209"/>
        <v xml:space="preserve"> </v>
      </c>
      <c r="O616" s="329"/>
      <c r="P616" s="314" t="str">
        <f t="shared" si="206"/>
        <v xml:space="preserve"> </v>
      </c>
      <c r="Q616" s="329"/>
      <c r="R616" s="314" t="str">
        <f t="shared" si="200"/>
        <v xml:space="preserve"> </v>
      </c>
      <c r="S616" s="335"/>
      <c r="T616" s="314" t="str">
        <f t="shared" si="201"/>
        <v xml:space="preserve"> </v>
      </c>
      <c r="U616" s="318"/>
      <c r="V616" s="314" t="str">
        <f t="shared" si="198"/>
        <v xml:space="preserve"> </v>
      </c>
      <c r="W616" s="329"/>
      <c r="X616" s="314" t="str">
        <f t="shared" si="202"/>
        <v xml:space="preserve"> </v>
      </c>
      <c r="Y616" s="335"/>
      <c r="Z616" s="314" t="str">
        <f t="shared" si="203"/>
        <v xml:space="preserve"> </v>
      </c>
      <c r="AA616" s="329"/>
      <c r="AB616" s="314" t="str">
        <f t="shared" si="197"/>
        <v xml:space="preserve"> </v>
      </c>
      <c r="AC616" s="314"/>
      <c r="AD616" s="399"/>
    </row>
    <row r="617" spans="1:30" hidden="1">
      <c r="A617" s="578"/>
      <c r="B617" s="581" t="s">
        <v>800</v>
      </c>
      <c r="C617" s="578" t="s">
        <v>630</v>
      </c>
      <c r="D617" s="335"/>
      <c r="E617" s="329"/>
      <c r="F617" s="314">
        <f t="shared" si="205"/>
        <v>0</v>
      </c>
      <c r="G617" s="335"/>
      <c r="H617" s="314">
        <f t="shared" si="207"/>
        <v>0</v>
      </c>
      <c r="I617" s="335"/>
      <c r="J617" s="314">
        <f t="shared" si="208"/>
        <v>0</v>
      </c>
      <c r="K617" s="329"/>
      <c r="L617" s="318">
        <f>IF(LEN($C617)=0," ",J617+K617)</f>
        <v>0</v>
      </c>
      <c r="M617" s="335"/>
      <c r="N617" s="314">
        <f t="shared" si="209"/>
        <v>0</v>
      </c>
      <c r="O617" s="329"/>
      <c r="P617" s="314">
        <f t="shared" si="206"/>
        <v>0</v>
      </c>
      <c r="Q617" s="329"/>
      <c r="R617" s="314">
        <f t="shared" si="200"/>
        <v>0</v>
      </c>
      <c r="S617" s="335"/>
      <c r="T617" s="314">
        <f t="shared" si="201"/>
        <v>0</v>
      </c>
      <c r="U617" s="318"/>
      <c r="V617" s="314">
        <f t="shared" si="198"/>
        <v>0</v>
      </c>
      <c r="W617" s="329"/>
      <c r="X617" s="314">
        <f t="shared" si="202"/>
        <v>0</v>
      </c>
      <c r="Y617" s="335"/>
      <c r="Z617" s="314">
        <f t="shared" si="203"/>
        <v>0</v>
      </c>
      <c r="AA617" s="329"/>
      <c r="AB617" s="314">
        <f t="shared" si="197"/>
        <v>0</v>
      </c>
      <c r="AC617" s="314" t="e">
        <f>+AB617/D617*100</f>
        <v>#DIV/0!</v>
      </c>
      <c r="AD617" s="399"/>
    </row>
    <row r="618" spans="1:30" ht="37.5">
      <c r="A618" s="577" t="s">
        <v>52</v>
      </c>
      <c r="B618" s="582" t="s">
        <v>888</v>
      </c>
      <c r="C618" s="583"/>
      <c r="D618" s="328"/>
      <c r="E618" s="330"/>
      <c r="F618" s="314" t="str">
        <f t="shared" si="205"/>
        <v xml:space="preserve"> </v>
      </c>
      <c r="G618" s="328"/>
      <c r="H618" s="314" t="str">
        <f t="shared" si="207"/>
        <v xml:space="preserve"> </v>
      </c>
      <c r="I618" s="328"/>
      <c r="J618" s="314" t="str">
        <f t="shared" si="208"/>
        <v xml:space="preserve"> </v>
      </c>
      <c r="K618" s="330"/>
      <c r="L618" s="314" t="str">
        <f>IF(LEN($C618)=0," ",J618+K618)</f>
        <v xml:space="preserve"> </v>
      </c>
      <c r="M618" s="328"/>
      <c r="N618" s="314" t="str">
        <f t="shared" si="209"/>
        <v xml:space="preserve"> </v>
      </c>
      <c r="O618" s="330"/>
      <c r="P618" s="314" t="str">
        <f t="shared" si="206"/>
        <v xml:space="preserve"> </v>
      </c>
      <c r="Q618" s="330"/>
      <c r="R618" s="314" t="str">
        <f t="shared" si="200"/>
        <v xml:space="preserve"> </v>
      </c>
      <c r="S618" s="328"/>
      <c r="T618" s="314" t="str">
        <f t="shared" si="201"/>
        <v xml:space="preserve"> </v>
      </c>
      <c r="U618" s="314"/>
      <c r="V618" s="314" t="str">
        <f t="shared" si="198"/>
        <v xml:space="preserve"> </v>
      </c>
      <c r="W618" s="330"/>
      <c r="X618" s="314" t="str">
        <f t="shared" si="202"/>
        <v xml:space="preserve"> </v>
      </c>
      <c r="Y618" s="328"/>
      <c r="Z618" s="314" t="str">
        <f t="shared" si="203"/>
        <v xml:space="preserve"> </v>
      </c>
      <c r="AA618" s="330"/>
      <c r="AB618" s="314" t="str">
        <f t="shared" si="197"/>
        <v xml:space="preserve"> </v>
      </c>
      <c r="AD618" s="399"/>
    </row>
    <row r="619" spans="1:30">
      <c r="A619" s="577">
        <v>1</v>
      </c>
      <c r="B619" s="548" t="s">
        <v>925</v>
      </c>
      <c r="C619" s="577" t="s">
        <v>408</v>
      </c>
      <c r="D619" s="335">
        <v>13</v>
      </c>
      <c r="E619" s="329">
        <v>2</v>
      </c>
      <c r="F619" s="314">
        <f t="shared" si="205"/>
        <v>2</v>
      </c>
      <c r="G619" s="329"/>
      <c r="H619" s="314">
        <f t="shared" si="207"/>
        <v>2</v>
      </c>
      <c r="I619" s="335"/>
      <c r="J619" s="314">
        <f t="shared" si="208"/>
        <v>2</v>
      </c>
      <c r="K619" s="330"/>
      <c r="L619" s="314">
        <f>IF(LEN($C619)=0," ",J619+K619)</f>
        <v>2</v>
      </c>
      <c r="M619" s="328"/>
      <c r="N619" s="314">
        <f t="shared" si="209"/>
        <v>2</v>
      </c>
      <c r="O619" s="330">
        <v>8</v>
      </c>
      <c r="P619" s="318">
        <f t="shared" si="206"/>
        <v>10</v>
      </c>
      <c r="Q619" s="329"/>
      <c r="R619" s="318">
        <f t="shared" si="200"/>
        <v>10</v>
      </c>
      <c r="S619" s="329"/>
      <c r="T619" s="318">
        <f t="shared" si="201"/>
        <v>10</v>
      </c>
      <c r="U619" s="318"/>
      <c r="V619" s="318">
        <f t="shared" si="198"/>
        <v>10</v>
      </c>
      <c r="W619" s="329"/>
      <c r="X619" s="318">
        <f t="shared" si="202"/>
        <v>10</v>
      </c>
      <c r="Y619" s="335"/>
      <c r="Z619" s="318">
        <f t="shared" si="203"/>
        <v>10</v>
      </c>
      <c r="AA619" s="329"/>
      <c r="AB619" s="318">
        <f t="shared" si="197"/>
        <v>10</v>
      </c>
      <c r="AC619" s="317">
        <f>+AB619/D619*100</f>
        <v>76.923076923076934</v>
      </c>
      <c r="AD619" s="399"/>
    </row>
    <row r="620" spans="1:30">
      <c r="A620" s="577"/>
      <c r="B620" s="581" t="s">
        <v>936</v>
      </c>
      <c r="C620" s="578" t="s">
        <v>408</v>
      </c>
      <c r="D620" s="335">
        <v>6</v>
      </c>
      <c r="E620" s="329">
        <v>2</v>
      </c>
      <c r="F620" s="314">
        <f t="shared" si="205"/>
        <v>2</v>
      </c>
      <c r="G620" s="329"/>
      <c r="H620" s="314">
        <f t="shared" si="207"/>
        <v>2</v>
      </c>
      <c r="I620" s="329"/>
      <c r="J620" s="314">
        <f t="shared" si="208"/>
        <v>2</v>
      </c>
      <c r="K620" s="330"/>
      <c r="L620" s="314">
        <f t="shared" ref="L620:L622" si="210">IF(LEN($C620)=0," ",J620+K620)</f>
        <v>2</v>
      </c>
      <c r="M620" s="328"/>
      <c r="N620" s="314">
        <f t="shared" si="209"/>
        <v>2</v>
      </c>
      <c r="O620" s="330">
        <v>5</v>
      </c>
      <c r="P620" s="318">
        <f t="shared" si="206"/>
        <v>7</v>
      </c>
      <c r="Q620" s="329"/>
      <c r="R620" s="318">
        <f t="shared" si="200"/>
        <v>7</v>
      </c>
      <c r="S620" s="329"/>
      <c r="T620" s="318">
        <f t="shared" si="201"/>
        <v>7</v>
      </c>
      <c r="U620" s="318"/>
      <c r="V620" s="318">
        <f t="shared" si="198"/>
        <v>7</v>
      </c>
      <c r="W620" s="329"/>
      <c r="X620" s="318">
        <f t="shared" si="202"/>
        <v>7</v>
      </c>
      <c r="Y620" s="335"/>
      <c r="Z620" s="318">
        <f t="shared" si="203"/>
        <v>7</v>
      </c>
      <c r="AA620" s="329"/>
      <c r="AB620" s="318">
        <f t="shared" si="197"/>
        <v>7</v>
      </c>
      <c r="AC620" s="317">
        <f>+AB620/D620*100</f>
        <v>116.66666666666667</v>
      </c>
      <c r="AD620" s="399"/>
    </row>
    <row r="621" spans="1:30">
      <c r="A621" s="577"/>
      <c r="B621" s="581" t="s">
        <v>937</v>
      </c>
      <c r="C621" s="578" t="s">
        <v>408</v>
      </c>
      <c r="D621" s="335">
        <v>7</v>
      </c>
      <c r="E621" s="329"/>
      <c r="F621" s="314">
        <f t="shared" si="205"/>
        <v>0</v>
      </c>
      <c r="G621" s="329"/>
      <c r="H621" s="314">
        <f t="shared" si="207"/>
        <v>0</v>
      </c>
      <c r="I621" s="329"/>
      <c r="J621" s="314">
        <f t="shared" si="208"/>
        <v>0</v>
      </c>
      <c r="K621" s="330"/>
      <c r="L621" s="314">
        <f t="shared" si="210"/>
        <v>0</v>
      </c>
      <c r="M621" s="328"/>
      <c r="N621" s="314">
        <f t="shared" ref="N621:N623" si="211">IF(LEN($C621)=0," ",L621+M621)</f>
        <v>0</v>
      </c>
      <c r="O621" s="330">
        <v>3</v>
      </c>
      <c r="P621" s="318">
        <f t="shared" si="206"/>
        <v>3</v>
      </c>
      <c r="Q621" s="329"/>
      <c r="R621" s="318">
        <f t="shared" si="200"/>
        <v>3</v>
      </c>
      <c r="S621" s="329"/>
      <c r="T621" s="318">
        <f t="shared" si="201"/>
        <v>3</v>
      </c>
      <c r="U621" s="318"/>
      <c r="V621" s="318">
        <f t="shared" si="198"/>
        <v>3</v>
      </c>
      <c r="W621" s="329"/>
      <c r="X621" s="318">
        <f t="shared" si="202"/>
        <v>3</v>
      </c>
      <c r="Y621" s="335"/>
      <c r="Z621" s="318">
        <f t="shared" si="203"/>
        <v>3</v>
      </c>
      <c r="AA621" s="329"/>
      <c r="AB621" s="318">
        <f t="shared" si="197"/>
        <v>3</v>
      </c>
      <c r="AC621" s="317">
        <f>+AB621/D621*100</f>
        <v>42.857142857142854</v>
      </c>
      <c r="AD621" s="399"/>
    </row>
    <row r="622" spans="1:30">
      <c r="A622" s="577">
        <v>2</v>
      </c>
      <c r="B622" s="548" t="s">
        <v>926</v>
      </c>
      <c r="C622" s="577" t="str">
        <f>+C619</f>
        <v>Trạm</v>
      </c>
      <c r="D622" s="335"/>
      <c r="E622" s="329"/>
      <c r="F622" s="314">
        <f t="shared" si="205"/>
        <v>0</v>
      </c>
      <c r="G622" s="329"/>
      <c r="H622" s="314">
        <f t="shared" si="207"/>
        <v>0</v>
      </c>
      <c r="I622" s="329"/>
      <c r="J622" s="314">
        <f t="shared" si="208"/>
        <v>0</v>
      </c>
      <c r="K622" s="329"/>
      <c r="L622" s="314">
        <f t="shared" si="210"/>
        <v>0</v>
      </c>
      <c r="M622" s="335"/>
      <c r="N622" s="314">
        <f t="shared" si="211"/>
        <v>0</v>
      </c>
      <c r="O622" s="329"/>
      <c r="P622" s="314">
        <f t="shared" si="206"/>
        <v>0</v>
      </c>
      <c r="Q622" s="329"/>
      <c r="R622" s="314">
        <f t="shared" si="200"/>
        <v>0</v>
      </c>
      <c r="S622" s="329"/>
      <c r="T622" s="314">
        <f t="shared" si="201"/>
        <v>0</v>
      </c>
      <c r="U622" s="318"/>
      <c r="V622" s="318">
        <f>IF(LEN($C622)=0," ",T622+U622)</f>
        <v>0</v>
      </c>
      <c r="W622" s="329"/>
      <c r="X622" s="318">
        <f>IF(LEN($C622)=0," ",V622+W622)</f>
        <v>0</v>
      </c>
      <c r="Y622" s="335"/>
      <c r="Z622" s="318">
        <f>IF(LEN($C622)=0," ",X622+Y622)</f>
        <v>0</v>
      </c>
      <c r="AA622" s="329"/>
      <c r="AB622" s="318">
        <f t="shared" si="197"/>
        <v>0</v>
      </c>
      <c r="AC622" s="317"/>
      <c r="AD622" s="399"/>
    </row>
    <row r="623" spans="1:30">
      <c r="A623" s="584">
        <v>3</v>
      </c>
      <c r="B623" s="548" t="s">
        <v>631</v>
      </c>
      <c r="C623" s="577" t="str">
        <f>+C622</f>
        <v>Trạm</v>
      </c>
      <c r="D623" s="335">
        <v>1</v>
      </c>
      <c r="E623" s="329">
        <v>1</v>
      </c>
      <c r="F623" s="314">
        <f t="shared" si="205"/>
        <v>1</v>
      </c>
      <c r="G623" s="329"/>
      <c r="H623" s="314">
        <f t="shared" si="207"/>
        <v>1</v>
      </c>
      <c r="I623" s="329"/>
      <c r="J623" s="314">
        <f t="shared" si="208"/>
        <v>1</v>
      </c>
      <c r="K623" s="329"/>
      <c r="L623" s="318">
        <f>IF(LEN($C623)=0," ",J623+K623)</f>
        <v>1</v>
      </c>
      <c r="M623" s="335"/>
      <c r="N623" s="314">
        <f t="shared" si="211"/>
        <v>1</v>
      </c>
      <c r="O623" s="329"/>
      <c r="P623" s="318">
        <f t="shared" ref="P623:P624" si="212">IF(LEN($C623)=0," ",N623+O623)</f>
        <v>1</v>
      </c>
      <c r="Q623" s="329"/>
      <c r="R623" s="318">
        <f t="shared" si="200"/>
        <v>1</v>
      </c>
      <c r="S623" s="329"/>
      <c r="T623" s="318">
        <f>IF(LEN($C623)=0," ",R623+S623)</f>
        <v>1</v>
      </c>
      <c r="U623" s="318"/>
      <c r="V623" s="318">
        <f>IF(LEN($C623)=0," ",T623+U623)</f>
        <v>1</v>
      </c>
      <c r="W623" s="329"/>
      <c r="X623" s="318">
        <f>IF(LEN($C623)=0," ",V623+W623)</f>
        <v>1</v>
      </c>
      <c r="Y623" s="335"/>
      <c r="Z623" s="318">
        <f>IF(LEN($C623)=0," ",X623+Y623)</f>
        <v>1</v>
      </c>
      <c r="AA623" s="329"/>
      <c r="AB623" s="318">
        <f>IF(LEN($C623)=0," ",Z623+AA623)</f>
        <v>1</v>
      </c>
      <c r="AC623" s="317">
        <f>+AB623/D623*100</f>
        <v>100</v>
      </c>
      <c r="AD623" s="399"/>
    </row>
    <row r="624" spans="1:30">
      <c r="A624" s="585">
        <v>4</v>
      </c>
      <c r="B624" s="586" t="s">
        <v>632</v>
      </c>
      <c r="C624" s="377" t="str">
        <f>+C623</f>
        <v>Trạm</v>
      </c>
      <c r="D624" s="350"/>
      <c r="E624" s="352"/>
      <c r="F624" s="351"/>
      <c r="G624" s="352"/>
      <c r="H624" s="351">
        <f>IF(LEN(C624)=0," ",F624+G624)</f>
        <v>0</v>
      </c>
      <c r="I624" s="352"/>
      <c r="J624" s="351">
        <f>IF(LEN($C624)=0," ",H624+I624)</f>
        <v>0</v>
      </c>
      <c r="K624" s="352"/>
      <c r="L624" s="351">
        <f>IF(LEN($C624)=0," ",J624+K624)</f>
        <v>0</v>
      </c>
      <c r="M624" s="352"/>
      <c r="N624" s="351">
        <f>IF(LEN($C624)=0," ",L624+M624)</f>
        <v>0</v>
      </c>
      <c r="O624" s="352"/>
      <c r="P624" s="351">
        <f t="shared" si="212"/>
        <v>0</v>
      </c>
      <c r="Q624" s="352"/>
      <c r="R624" s="351">
        <f>IF(LEN($C624)=0," ",P624+Q624)</f>
        <v>0</v>
      </c>
      <c r="S624" s="352"/>
      <c r="T624" s="351">
        <f>IF(LEN($C624)=0," ",R624+S624)</f>
        <v>0</v>
      </c>
      <c r="U624" s="351"/>
      <c r="V624" s="351">
        <f>IF(LEN($C624)=0," ",T624+U624)</f>
        <v>0</v>
      </c>
      <c r="W624" s="352"/>
      <c r="X624" s="351">
        <f>IF(LEN($C624)=0," ",V624+W624)</f>
        <v>0</v>
      </c>
      <c r="Y624" s="350"/>
      <c r="Z624" s="351">
        <f>IF(LEN($C624)=0," ",X624+Y624)</f>
        <v>0</v>
      </c>
      <c r="AA624" s="352"/>
      <c r="AB624" s="351">
        <f>IF(LEN($C624)=0," ",Z624+AA624)</f>
        <v>0</v>
      </c>
      <c r="AC624" s="587"/>
      <c r="AD624" s="587"/>
    </row>
  </sheetData>
  <mergeCells count="10">
    <mergeCell ref="AD2:AD4"/>
    <mergeCell ref="A1:AD1"/>
    <mergeCell ref="A2:A4"/>
    <mergeCell ref="B2:B4"/>
    <mergeCell ref="C2:C4"/>
    <mergeCell ref="AC2:AC4"/>
    <mergeCell ref="D2:AA2"/>
    <mergeCell ref="E3:AA3"/>
    <mergeCell ref="AB2:AB4"/>
    <mergeCell ref="D3:D4"/>
  </mergeCells>
  <pageMargins left="0.27470238095238098" right="0.196850393700787" top="0.196850393700787" bottom="0.35433070866141703" header="0.196850393700787" footer="0.196850393700787"/>
  <pageSetup paperSize="9" scale="59" fitToHeight="0" orientation="portrait" r:id="rId1"/>
  <headerFooter>
    <oddFooter>&amp;C&amp;"time,Regular"&amp;12&amp;P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3:L3"/>
  <sheetViews>
    <sheetView workbookViewId="0">
      <selection activeCell="A3" sqref="A3:L3"/>
    </sheetView>
  </sheetViews>
  <sheetFormatPr defaultRowHeight="15"/>
  <sheetData>
    <row r="3" spans="1:12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  <c r="H3">
        <v>8</v>
      </c>
      <c r="I3">
        <v>9</v>
      </c>
      <c r="J3">
        <v>10</v>
      </c>
      <c r="K3">
        <v>11</v>
      </c>
      <c r="L3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Nháp</vt:lpstr>
      <vt:lpstr>foxz</vt:lpstr>
      <vt:lpstr>Biểu TH</vt:lpstr>
      <vt:lpstr>Sheet1</vt:lpstr>
      <vt:lpstr>'Biểu TH'!Print_Area</vt:lpstr>
      <vt:lpstr>Nháp!Print_Area</vt:lpstr>
      <vt:lpstr>'Biểu TH'!Print_Titles</vt:lpstr>
      <vt:lpstr>Nháp!Print_Titles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 Tài chính</dc:creator>
  <cp:lastModifiedBy>Phan Thu Phương Phòng TC-KH</cp:lastModifiedBy>
  <cp:lastPrinted>2024-01-02T03:51:47Z</cp:lastPrinted>
  <dcterms:created xsi:type="dcterms:W3CDTF">2016-01-14T07:39:02Z</dcterms:created>
  <dcterms:modified xsi:type="dcterms:W3CDTF">2024-10-25T01:13:19Z</dcterms:modified>
</cp:coreProperties>
</file>